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390" windowHeight="8895" activeTab="0"/>
  </bookViews>
  <sheets>
    <sheet name="初期画面" sheetId="1" r:id="rId1"/>
    <sheet name="中期損益計画" sheetId="2" r:id="rId2"/>
    <sheet name="中期財務計画" sheetId="3" r:id="rId3"/>
    <sheet name="損益修正" sheetId="4" r:id="rId4"/>
    <sheet name="財政修正" sheetId="5" r:id="rId5"/>
  </sheets>
  <definedNames>
    <definedName name="_xlnm.Print_Area" localSheetId="2">'中期財務計画'!$B$2:$P$44</definedName>
    <definedName name="_xlnm.Print_Area" localSheetId="1">'中期損益計画'!$B$2:$P$30</definedName>
  </definedNames>
  <calcPr fullCalcOnLoad="1"/>
</workbook>
</file>

<file path=xl/sharedStrings.xml><?xml version="1.0" encoding="utf-8"?>
<sst xmlns="http://schemas.openxmlformats.org/spreadsheetml/2006/main" count="185" uniqueCount="103">
  <si>
    <t>比率</t>
  </si>
  <si>
    <t>実　　　績</t>
  </si>
  <si>
    <t>減価償却費</t>
  </si>
  <si>
    <t>予　　　　　　　　　　　　　　　　　　　　　想</t>
  </si>
  <si>
    <t>その他の流動資産</t>
  </si>
  <si>
    <t>流動資産</t>
  </si>
  <si>
    <t>固定資産</t>
  </si>
  <si>
    <t>土地</t>
  </si>
  <si>
    <t>資産の部</t>
  </si>
  <si>
    <t>流動負債</t>
  </si>
  <si>
    <t>その他の流動負債</t>
  </si>
  <si>
    <t>その他の固定負債</t>
  </si>
  <si>
    <t>負債の部</t>
  </si>
  <si>
    <t>純資産の部</t>
  </si>
  <si>
    <t>上昇率</t>
  </si>
  <si>
    <t>単位：千円</t>
  </si>
  <si>
    <t>減価償却累計額</t>
  </si>
  <si>
    <t>新規設備計画</t>
  </si>
  <si>
    <t>新規設備に係る借入金</t>
  </si>
  <si>
    <t>直近の実績データは何年度ですか</t>
  </si>
  <si>
    <t>平成</t>
  </si>
  <si>
    <t>年度</t>
  </si>
  <si>
    <t>当システムを御使用される方へ</t>
  </si>
  <si>
    <t>①当ソフトウェアの譲渡、レンタル及びリースを禁止します。</t>
  </si>
  <si>
    <t>②当ソフトウェアの改造、変更及び再配布を禁止します。</t>
  </si>
  <si>
    <t>有限会社経営システム研究室</t>
  </si>
  <si>
    <t>　　　ＴＥＬ</t>
  </si>
  <si>
    <t>0234-31-0200</t>
  </si>
  <si>
    <t>　　　ＦＡＸ</t>
  </si>
  <si>
    <t>0234-31-2466</t>
  </si>
  <si>
    <t>建替用積立金</t>
  </si>
  <si>
    <t>修繕用積立金</t>
  </si>
  <si>
    <t>修　　正</t>
  </si>
  <si>
    <t>修正欄に入力してください。</t>
  </si>
  <si>
    <t>運転資金の増減</t>
  </si>
  <si>
    <t>受取利息及び配当金</t>
  </si>
  <si>
    <t>支払利息</t>
  </si>
  <si>
    <t>経常利益</t>
  </si>
  <si>
    <t>固定資産売却益</t>
  </si>
  <si>
    <t>税引前当期純利益</t>
  </si>
  <si>
    <t>当期純利益</t>
  </si>
  <si>
    <t>その他の有形固定資産</t>
  </si>
  <si>
    <t>　（うち、当期純利益）</t>
  </si>
  <si>
    <t>資産合計</t>
  </si>
  <si>
    <t>負債合計</t>
  </si>
  <si>
    <t>純資産合計</t>
  </si>
  <si>
    <t>負債及び純資産合計</t>
  </si>
  <si>
    <t>短期借入金</t>
  </si>
  <si>
    <t>長期借入金</t>
  </si>
  <si>
    <t>固定負債</t>
  </si>
  <si>
    <t>無形固定資産</t>
  </si>
  <si>
    <t>構築物</t>
  </si>
  <si>
    <t>５年分当期　　　純利益の合計</t>
  </si>
  <si>
    <t>未払費用</t>
  </si>
  <si>
    <t>中　期　損　益　計　画</t>
  </si>
  <si>
    <t>中期損益計画において、上昇率により自動計算する金額を修正したい場合は、</t>
  </si>
  <si>
    <t>中　期　財　務　計　画</t>
  </si>
  <si>
    <t>現金及び預金</t>
  </si>
  <si>
    <t>受取手形・売掛金</t>
  </si>
  <si>
    <t>棚卸資産</t>
  </si>
  <si>
    <t>建物・建物付属設備</t>
  </si>
  <si>
    <t>機械装置</t>
  </si>
  <si>
    <t>車両運搬具</t>
  </si>
  <si>
    <t>工具器具備品</t>
  </si>
  <si>
    <t>投資その他の資産</t>
  </si>
  <si>
    <t>繰延資産</t>
  </si>
  <si>
    <t>支払手形・買掛金</t>
  </si>
  <si>
    <t>未払金</t>
  </si>
  <si>
    <t>売上</t>
  </si>
  <si>
    <t>売上原価</t>
  </si>
  <si>
    <t>売上総利益</t>
  </si>
  <si>
    <t>人件費</t>
  </si>
  <si>
    <t>その他経費</t>
  </si>
  <si>
    <t>販売費及び一般管理費</t>
  </si>
  <si>
    <t>営業利益</t>
  </si>
  <si>
    <t>雑収入</t>
  </si>
  <si>
    <t>その他営業外収益</t>
  </si>
  <si>
    <t>営業外収益計</t>
  </si>
  <si>
    <t>その他営業外費用</t>
  </si>
  <si>
    <t>営業外費用計</t>
  </si>
  <si>
    <t>特別利益計</t>
  </si>
  <si>
    <t>固定資産売却除却損</t>
  </si>
  <si>
    <t>特別損失計</t>
  </si>
  <si>
    <t>法人税、住民税及び事業税</t>
  </si>
  <si>
    <t>受取利息及び配当金</t>
  </si>
  <si>
    <t>その他営業外収益</t>
  </si>
  <si>
    <t>その他特別利益</t>
  </si>
  <si>
    <t>その他特別損失</t>
  </si>
  <si>
    <t>資本金</t>
  </si>
  <si>
    <t>資本剰余金</t>
  </si>
  <si>
    <t>利益剰余金</t>
  </si>
  <si>
    <t>勘 定 科 目</t>
  </si>
  <si>
    <t>勘　定　科　目</t>
  </si>
  <si>
    <t>修正前</t>
  </si>
  <si>
    <t>修正後</t>
  </si>
  <si>
    <t>計画額</t>
  </si>
  <si>
    <t>積立額</t>
  </si>
  <si>
    <t>取崩額</t>
  </si>
  <si>
    <t>新規借入額</t>
  </si>
  <si>
    <t>返済額</t>
  </si>
  <si>
    <t>繰延資産</t>
  </si>
  <si>
    <t>中期経営計画 会社用</t>
  </si>
  <si>
    <t>中期財務計画　入力・修正画面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</si>
</sst>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%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Ｐゴシック"/>
      <family val="3"/>
    </font>
    <font>
      <u val="single"/>
      <sz val="28"/>
      <name val="ＭＳ Ｐゴシック"/>
      <family val="3"/>
    </font>
    <font>
      <sz val="11"/>
      <color indexed="14"/>
      <name val="ＭＳ Ｐゴシック"/>
      <family val="3"/>
    </font>
    <font>
      <sz val="10.5"/>
      <name val="ＭＳ Ｐゴシック"/>
      <family val="3"/>
    </font>
    <font>
      <b/>
      <sz val="20"/>
      <color indexed="62"/>
      <name val="ＭＳ 明朝"/>
      <family val="1"/>
    </font>
    <font>
      <b/>
      <sz val="18"/>
      <name val="ＭＳ 明朝"/>
      <family val="1"/>
    </font>
    <font>
      <sz val="14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4"/>
      <color indexed="16"/>
      <name val="ＭＳ Ｐゴシック"/>
      <family val="3"/>
    </font>
    <font>
      <sz val="10"/>
      <name val="ＭＳ Ｐゴシック"/>
      <family val="3"/>
    </font>
    <font>
      <b/>
      <sz val="20"/>
      <color indexed="52"/>
      <name val="ＭＳ 明朝"/>
      <family val="1"/>
    </font>
    <font>
      <b/>
      <sz val="22"/>
      <color indexed="16"/>
      <name val="HG正楷書体-PRO"/>
      <family val="4"/>
    </font>
    <font>
      <sz val="14"/>
      <color indexed="10"/>
      <name val="ＭＳ 明朝"/>
      <family val="1"/>
    </font>
    <font>
      <b/>
      <sz val="14"/>
      <name val="ＭＳ Ｐゴシック"/>
      <family val="3"/>
    </font>
    <font>
      <b/>
      <sz val="36"/>
      <color indexed="17"/>
      <name val="ＭＳ 明朝"/>
      <family val="1"/>
    </font>
    <font>
      <sz val="11"/>
      <color indexed="17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medium"/>
      <right style="hair"/>
      <top style="thin"/>
      <bottom style="hair"/>
    </border>
    <border>
      <left style="double"/>
      <right style="hair"/>
      <top style="thin"/>
      <bottom style="hair"/>
    </border>
    <border>
      <left style="thin"/>
      <right style="hair"/>
      <top style="thin"/>
      <bottom style="hair"/>
    </border>
    <border>
      <left style="medium"/>
      <right style="hair"/>
      <top style="hair"/>
      <bottom style="hair"/>
    </border>
    <border>
      <left style="double"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hair"/>
      <top style="hair"/>
      <bottom style="thin"/>
    </border>
    <border>
      <left style="double"/>
      <right style="hair"/>
      <top style="hair"/>
      <bottom style="thin"/>
    </border>
    <border>
      <left style="thin"/>
      <right style="hair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 style="hair"/>
      <top style="double"/>
      <bottom style="medium"/>
    </border>
    <border>
      <left style="double"/>
      <right style="hair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double"/>
    </border>
    <border>
      <left style="double"/>
      <right style="hair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hair"/>
      <top style="medium"/>
      <bottom style="hair"/>
    </border>
    <border>
      <left style="double"/>
      <right style="hair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double"/>
      <right style="hair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hair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hair"/>
      <right style="medium"/>
      <top style="medium"/>
      <bottom style="hair"/>
    </border>
    <border>
      <left style="thin"/>
      <right style="thin"/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hair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hair"/>
      <right style="double"/>
      <top style="thin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double"/>
      <top>
        <color indexed="63"/>
      </top>
      <bottom style="hair"/>
    </border>
    <border>
      <left style="medium"/>
      <right style="hair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double"/>
      <right>
        <color indexed="63"/>
      </right>
      <top style="medium"/>
      <bottom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0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32">
    <xf numFmtId="0" fontId="0" fillId="0" borderId="0" xfId="0" applyAlignment="1">
      <alignment vertical="center"/>
    </xf>
    <xf numFmtId="178" fontId="0" fillId="0" borderId="10" xfId="0" applyNumberFormat="1" applyFill="1" applyBorder="1" applyAlignment="1" applyProtection="1">
      <alignment vertical="center"/>
      <protection/>
    </xf>
    <xf numFmtId="178" fontId="0" fillId="0" borderId="11" xfId="0" applyNumberFormat="1" applyFill="1" applyBorder="1" applyAlignment="1" applyProtection="1">
      <alignment vertical="center"/>
      <protection/>
    </xf>
    <xf numFmtId="178" fontId="0" fillId="0" borderId="12" xfId="0" applyNumberFormat="1" applyFill="1" applyBorder="1" applyAlignment="1" applyProtection="1">
      <alignment vertical="center"/>
      <protection/>
    </xf>
    <xf numFmtId="178" fontId="0" fillId="0" borderId="13" xfId="0" applyNumberFormat="1" applyFill="1" applyBorder="1" applyAlignment="1" applyProtection="1">
      <alignment vertical="center"/>
      <protection/>
    </xf>
    <xf numFmtId="178" fontId="0" fillId="0" borderId="14" xfId="0" applyNumberFormat="1" applyFill="1" applyBorder="1" applyAlignment="1" applyProtection="1">
      <alignment vertical="center"/>
      <protection/>
    </xf>
    <xf numFmtId="178" fontId="0" fillId="0" borderId="15" xfId="0" applyNumberFormat="1" applyFill="1" applyBorder="1" applyAlignment="1" applyProtection="1">
      <alignment vertical="center"/>
      <protection/>
    </xf>
    <xf numFmtId="178" fontId="0" fillId="0" borderId="16" xfId="0" applyNumberFormat="1" applyFill="1" applyBorder="1" applyAlignment="1" applyProtection="1">
      <alignment vertical="center"/>
      <protection/>
    </xf>
    <xf numFmtId="178" fontId="0" fillId="0" borderId="17" xfId="0" applyNumberFormat="1" applyFill="1" applyBorder="1" applyAlignment="1" applyProtection="1">
      <alignment vertical="center"/>
      <protection/>
    </xf>
    <xf numFmtId="178" fontId="0" fillId="0" borderId="18" xfId="0" applyNumberFormat="1" applyFill="1" applyBorder="1" applyAlignment="1" applyProtection="1">
      <alignment vertical="center"/>
      <protection/>
    </xf>
    <xf numFmtId="178" fontId="0" fillId="0" borderId="19" xfId="0" applyNumberFormat="1" applyFill="1" applyBorder="1" applyAlignment="1" applyProtection="1">
      <alignment vertical="center"/>
      <protection/>
    </xf>
    <xf numFmtId="178" fontId="0" fillId="0" borderId="20" xfId="0" applyNumberFormat="1" applyFill="1" applyBorder="1" applyAlignment="1" applyProtection="1">
      <alignment vertical="center"/>
      <protection/>
    </xf>
    <xf numFmtId="178" fontId="0" fillId="0" borderId="21" xfId="0" applyNumberFormat="1" applyFill="1" applyBorder="1" applyAlignment="1" applyProtection="1">
      <alignment vertical="center"/>
      <protection/>
    </xf>
    <xf numFmtId="178" fontId="0" fillId="0" borderId="22" xfId="0" applyNumberFormat="1" applyFill="1" applyBorder="1" applyAlignment="1" applyProtection="1">
      <alignment vertical="center"/>
      <protection/>
    </xf>
    <xf numFmtId="178" fontId="0" fillId="0" borderId="23" xfId="0" applyNumberFormat="1" applyFill="1" applyBorder="1" applyAlignment="1" applyProtection="1">
      <alignment vertical="center"/>
      <protection/>
    </xf>
    <xf numFmtId="178" fontId="0" fillId="0" borderId="24" xfId="0" applyNumberFormat="1" applyFill="1" applyBorder="1" applyAlignment="1" applyProtection="1">
      <alignment vertical="center"/>
      <protection/>
    </xf>
    <xf numFmtId="178" fontId="0" fillId="0" borderId="25" xfId="0" applyNumberFormat="1" applyFill="1" applyBorder="1" applyAlignment="1" applyProtection="1">
      <alignment vertical="center"/>
      <protection/>
    </xf>
    <xf numFmtId="178" fontId="0" fillId="0" borderId="26" xfId="0" applyNumberFormat="1" applyFill="1" applyBorder="1" applyAlignment="1" applyProtection="1">
      <alignment vertical="center"/>
      <protection/>
    </xf>
    <xf numFmtId="178" fontId="0" fillId="0" borderId="27" xfId="0" applyNumberFormat="1" applyFill="1" applyBorder="1" applyAlignment="1" applyProtection="1">
      <alignment vertical="center"/>
      <protection/>
    </xf>
    <xf numFmtId="178" fontId="0" fillId="0" borderId="28" xfId="0" applyNumberFormat="1" applyFill="1" applyBorder="1" applyAlignment="1" applyProtection="1">
      <alignment vertical="center"/>
      <protection/>
    </xf>
    <xf numFmtId="178" fontId="0" fillId="0" borderId="29" xfId="0" applyNumberFormat="1" applyFill="1" applyBorder="1" applyAlignment="1" applyProtection="1">
      <alignment vertical="center"/>
      <protection/>
    </xf>
    <xf numFmtId="178" fontId="0" fillId="0" borderId="30" xfId="0" applyNumberFormat="1" applyFill="1" applyBorder="1" applyAlignment="1" applyProtection="1">
      <alignment vertical="center"/>
      <protection/>
    </xf>
    <xf numFmtId="178" fontId="0" fillId="0" borderId="31" xfId="0" applyNumberFormat="1" applyFill="1" applyBorder="1" applyAlignment="1" applyProtection="1">
      <alignment vertical="center"/>
      <protection/>
    </xf>
    <xf numFmtId="177" fontId="0" fillId="0" borderId="31" xfId="0" applyNumberFormat="1" applyFill="1" applyBorder="1" applyAlignment="1" applyProtection="1">
      <alignment vertical="center"/>
      <protection/>
    </xf>
    <xf numFmtId="177" fontId="0" fillId="0" borderId="32" xfId="0" applyNumberFormat="1" applyFill="1" applyBorder="1" applyAlignment="1" applyProtection="1">
      <alignment vertical="center"/>
      <protection/>
    </xf>
    <xf numFmtId="177" fontId="0" fillId="0" borderId="33" xfId="0" applyNumberFormat="1" applyFill="1" applyBorder="1" applyAlignment="1" applyProtection="1">
      <alignment vertical="center"/>
      <protection/>
    </xf>
    <xf numFmtId="177" fontId="0" fillId="0" borderId="34" xfId="0" applyNumberFormat="1" applyFill="1" applyBorder="1" applyAlignment="1" applyProtection="1">
      <alignment vertical="center"/>
      <protection/>
    </xf>
    <xf numFmtId="177" fontId="0" fillId="0" borderId="35" xfId="0" applyNumberFormat="1" applyFill="1" applyBorder="1" applyAlignment="1" applyProtection="1">
      <alignment vertical="center"/>
      <protection/>
    </xf>
    <xf numFmtId="177" fontId="0" fillId="0" borderId="36" xfId="0" applyNumberFormat="1" applyFill="1" applyBorder="1" applyAlignment="1" applyProtection="1">
      <alignment vertical="center"/>
      <protection/>
    </xf>
    <xf numFmtId="177" fontId="0" fillId="0" borderId="37" xfId="0" applyNumberFormat="1" applyFill="1" applyBorder="1" applyAlignment="1" applyProtection="1">
      <alignment vertical="center"/>
      <protection/>
    </xf>
    <xf numFmtId="177" fontId="0" fillId="0" borderId="38" xfId="0" applyNumberFormat="1" applyFill="1" applyBorder="1" applyAlignment="1" applyProtection="1">
      <alignment vertical="center"/>
      <protection/>
    </xf>
    <xf numFmtId="178" fontId="0" fillId="0" borderId="39" xfId="0" applyNumberFormat="1" applyFill="1" applyBorder="1" applyAlignment="1" applyProtection="1">
      <alignment vertical="center"/>
      <protection/>
    </xf>
    <xf numFmtId="178" fontId="0" fillId="0" borderId="40" xfId="0" applyNumberFormat="1" applyFill="1" applyBorder="1" applyAlignment="1" applyProtection="1">
      <alignment vertical="center"/>
      <protection/>
    </xf>
    <xf numFmtId="178" fontId="0" fillId="0" borderId="41" xfId="0" applyNumberFormat="1" applyFill="1" applyBorder="1" applyAlignment="1" applyProtection="1">
      <alignment vertical="center"/>
      <protection/>
    </xf>
    <xf numFmtId="177" fontId="0" fillId="0" borderId="42" xfId="0" applyNumberFormat="1" applyFill="1" applyBorder="1" applyAlignment="1" applyProtection="1">
      <alignment vertical="center"/>
      <protection/>
    </xf>
    <xf numFmtId="177" fontId="0" fillId="0" borderId="43" xfId="0" applyNumberFormat="1" applyFill="1" applyBorder="1" applyAlignment="1" applyProtection="1">
      <alignment vertical="center"/>
      <protection/>
    </xf>
    <xf numFmtId="177" fontId="0" fillId="0" borderId="44" xfId="0" applyNumberFormat="1" applyFill="1" applyBorder="1" applyAlignment="1" applyProtection="1">
      <alignment vertical="center"/>
      <protection/>
    </xf>
    <xf numFmtId="177" fontId="0" fillId="0" borderId="45" xfId="0" applyNumberFormat="1" applyFill="1" applyBorder="1" applyAlignment="1" applyProtection="1">
      <alignment vertical="center"/>
      <protection/>
    </xf>
    <xf numFmtId="178" fontId="0" fillId="0" borderId="46" xfId="0" applyNumberFormat="1" applyFill="1" applyBorder="1" applyAlignment="1" applyProtection="1">
      <alignment vertical="center"/>
      <protection/>
    </xf>
    <xf numFmtId="178" fontId="0" fillId="0" borderId="47" xfId="0" applyNumberFormat="1" applyFill="1" applyBorder="1" applyAlignment="1" applyProtection="1">
      <alignment vertical="center"/>
      <protection/>
    </xf>
    <xf numFmtId="178" fontId="0" fillId="0" borderId="48" xfId="0" applyNumberFormat="1" applyFill="1" applyBorder="1" applyAlignment="1" applyProtection="1">
      <alignment vertical="center"/>
      <protection/>
    </xf>
    <xf numFmtId="177" fontId="0" fillId="0" borderId="49" xfId="0" applyNumberFormat="1" applyFill="1" applyBorder="1" applyAlignment="1" applyProtection="1">
      <alignment vertical="center"/>
      <protection/>
    </xf>
    <xf numFmtId="177" fontId="0" fillId="0" borderId="50" xfId="0" applyNumberFormat="1" applyFill="1" applyBorder="1" applyAlignment="1" applyProtection="1">
      <alignment vertical="center"/>
      <protection/>
    </xf>
    <xf numFmtId="177" fontId="0" fillId="0" borderId="51" xfId="0" applyNumberFormat="1" applyFill="1" applyBorder="1" applyAlignment="1" applyProtection="1">
      <alignment vertical="center"/>
      <protection/>
    </xf>
    <xf numFmtId="178" fontId="0" fillId="0" borderId="52" xfId="0" applyNumberFormat="1" applyFill="1" applyBorder="1" applyAlignment="1" applyProtection="1">
      <alignment vertical="center"/>
      <protection/>
    </xf>
    <xf numFmtId="178" fontId="0" fillId="0" borderId="53" xfId="0" applyNumberFormat="1" applyFill="1" applyBorder="1" applyAlignment="1" applyProtection="1">
      <alignment vertical="center"/>
      <protection/>
    </xf>
    <xf numFmtId="178" fontId="0" fillId="0" borderId="54" xfId="0" applyNumberFormat="1" applyFill="1" applyBorder="1" applyAlignment="1" applyProtection="1">
      <alignment vertical="center"/>
      <protection/>
    </xf>
    <xf numFmtId="177" fontId="0" fillId="0" borderId="55" xfId="0" applyNumberFormat="1" applyFill="1" applyBorder="1" applyAlignment="1" applyProtection="1">
      <alignment vertical="center"/>
      <protection/>
    </xf>
    <xf numFmtId="177" fontId="0" fillId="0" borderId="0" xfId="0" applyNumberFormat="1" applyFill="1" applyBorder="1" applyAlignment="1" applyProtection="1">
      <alignment vertical="center"/>
      <protection/>
    </xf>
    <xf numFmtId="177" fontId="0" fillId="0" borderId="56" xfId="0" applyNumberFormat="1" applyFill="1" applyBorder="1" applyAlignment="1" applyProtection="1">
      <alignment vertical="center"/>
      <protection/>
    </xf>
    <xf numFmtId="177" fontId="0" fillId="0" borderId="57" xfId="0" applyNumberFormat="1" applyFill="1" applyBorder="1" applyAlignment="1" applyProtection="1">
      <alignment vertical="center"/>
      <protection/>
    </xf>
    <xf numFmtId="177" fontId="0" fillId="0" borderId="58" xfId="0" applyNumberFormat="1" applyFill="1" applyBorder="1" applyAlignment="1" applyProtection="1">
      <alignment vertical="center"/>
      <protection/>
    </xf>
    <xf numFmtId="177" fontId="0" fillId="0" borderId="59" xfId="0" applyNumberFormat="1" applyFill="1" applyBorder="1" applyAlignment="1" applyProtection="1">
      <alignment vertical="center"/>
      <protection/>
    </xf>
    <xf numFmtId="177" fontId="0" fillId="0" borderId="6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0" fillId="0" borderId="65" xfId="0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vertical="center" textRotation="255"/>
      <protection/>
    </xf>
    <xf numFmtId="0" fontId="0" fillId="0" borderId="67" xfId="0" applyBorder="1" applyAlignment="1" applyProtection="1">
      <alignment vertical="center"/>
      <protection/>
    </xf>
    <xf numFmtId="0" fontId="0" fillId="0" borderId="68" xfId="0" applyBorder="1" applyAlignment="1" applyProtection="1">
      <alignment vertical="center"/>
      <protection/>
    </xf>
    <xf numFmtId="0" fontId="0" fillId="0" borderId="69" xfId="0" applyBorder="1" applyAlignment="1" applyProtection="1">
      <alignment vertical="center" textRotation="255"/>
      <protection/>
    </xf>
    <xf numFmtId="0" fontId="0" fillId="0" borderId="70" xfId="0" applyBorder="1" applyAlignment="1" applyProtection="1">
      <alignment vertical="center"/>
      <protection/>
    </xf>
    <xf numFmtId="0" fontId="0" fillId="0" borderId="71" xfId="0" applyBorder="1" applyAlignment="1" applyProtection="1">
      <alignment vertical="center" textRotation="255"/>
      <protection/>
    </xf>
    <xf numFmtId="0" fontId="0" fillId="0" borderId="68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31" xfId="0" applyFill="1" applyBorder="1" applyAlignment="1" applyProtection="1">
      <alignment vertical="center" textRotation="255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67" xfId="0" applyBorder="1" applyAlignment="1" applyProtection="1">
      <alignment vertical="center"/>
      <protection/>
    </xf>
    <xf numFmtId="0" fontId="0" fillId="0" borderId="68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textRotation="255"/>
      <protection/>
    </xf>
    <xf numFmtId="0" fontId="0" fillId="0" borderId="72" xfId="0" applyBorder="1" applyAlignment="1" applyProtection="1">
      <alignment vertical="center"/>
      <protection/>
    </xf>
    <xf numFmtId="0" fontId="0" fillId="0" borderId="73" xfId="0" applyBorder="1" applyAlignment="1" applyProtection="1">
      <alignment vertical="center" textRotation="255"/>
      <protection/>
    </xf>
    <xf numFmtId="0" fontId="0" fillId="0" borderId="67" xfId="0" applyFill="1" applyBorder="1" applyAlignment="1" applyProtection="1">
      <alignment vertical="center"/>
      <protection/>
    </xf>
    <xf numFmtId="0" fontId="0" fillId="0" borderId="68" xfId="0" applyFill="1" applyBorder="1" applyAlignment="1" applyProtection="1">
      <alignment vertical="center"/>
      <protection/>
    </xf>
    <xf numFmtId="0" fontId="0" fillId="0" borderId="74" xfId="0" applyBorder="1" applyAlignment="1" applyProtection="1">
      <alignment vertical="center" textRotation="255"/>
      <protection/>
    </xf>
    <xf numFmtId="0" fontId="0" fillId="0" borderId="75" xfId="0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72" xfId="0" applyBorder="1" applyAlignment="1" applyProtection="1">
      <alignment vertical="center"/>
      <protection/>
    </xf>
    <xf numFmtId="177" fontId="0" fillId="0" borderId="76" xfId="0" applyNumberFormat="1" applyFill="1" applyBorder="1" applyAlignment="1" applyProtection="1">
      <alignment vertical="center"/>
      <protection/>
    </xf>
    <xf numFmtId="177" fontId="0" fillId="0" borderId="77" xfId="0" applyNumberFormat="1" applyFill="1" applyBorder="1" applyAlignment="1" applyProtection="1">
      <alignment vertical="center"/>
      <protection/>
    </xf>
    <xf numFmtId="177" fontId="0" fillId="0" borderId="78" xfId="0" applyNumberFormat="1" applyFill="1" applyBorder="1" applyAlignment="1" applyProtection="1">
      <alignment vertical="center"/>
      <protection/>
    </xf>
    <xf numFmtId="178" fontId="0" fillId="0" borderId="79" xfId="0" applyNumberFormat="1" applyFill="1" applyBorder="1" applyAlignment="1" applyProtection="1">
      <alignment vertical="center"/>
      <protection/>
    </xf>
    <xf numFmtId="177" fontId="0" fillId="0" borderId="80" xfId="0" applyNumberFormat="1" applyFill="1" applyBorder="1" applyAlignment="1" applyProtection="1">
      <alignment vertical="center"/>
      <protection/>
    </xf>
    <xf numFmtId="177" fontId="0" fillId="0" borderId="81" xfId="0" applyNumberFormat="1" applyFill="1" applyBorder="1" applyAlignment="1" applyProtection="1">
      <alignment vertical="center"/>
      <protection/>
    </xf>
    <xf numFmtId="177" fontId="0" fillId="0" borderId="82" xfId="0" applyNumberFormat="1" applyFill="1" applyBorder="1" applyAlignment="1" applyProtection="1">
      <alignment vertical="center"/>
      <protection/>
    </xf>
    <xf numFmtId="177" fontId="0" fillId="0" borderId="83" xfId="0" applyNumberFormat="1" applyFill="1" applyBorder="1" applyAlignment="1" applyProtection="1">
      <alignment vertical="center"/>
      <protection/>
    </xf>
    <xf numFmtId="177" fontId="0" fillId="0" borderId="84" xfId="0" applyNumberFormat="1" applyFill="1" applyBorder="1" applyAlignment="1" applyProtection="1">
      <alignment vertical="center"/>
      <protection/>
    </xf>
    <xf numFmtId="177" fontId="0" fillId="0" borderId="85" xfId="0" applyNumberFormat="1" applyFill="1" applyBorder="1" applyAlignment="1" applyProtection="1">
      <alignment vertical="center"/>
      <protection/>
    </xf>
    <xf numFmtId="177" fontId="0" fillId="0" borderId="86" xfId="0" applyNumberFormat="1" applyFill="1" applyBorder="1" applyAlignment="1" applyProtection="1">
      <alignment vertical="center"/>
      <protection/>
    </xf>
    <xf numFmtId="177" fontId="0" fillId="0" borderId="87" xfId="0" applyNumberFormat="1" applyFill="1" applyBorder="1" applyAlignment="1" applyProtection="1">
      <alignment vertical="center"/>
      <protection/>
    </xf>
    <xf numFmtId="177" fontId="0" fillId="0" borderId="88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178" fontId="0" fillId="0" borderId="89" xfId="0" applyNumberFormat="1" applyFill="1" applyBorder="1" applyAlignment="1" applyProtection="1">
      <alignment vertical="center"/>
      <protection/>
    </xf>
    <xf numFmtId="178" fontId="0" fillId="0" borderId="90" xfId="0" applyNumberFormat="1" applyFill="1" applyBorder="1" applyAlignment="1" applyProtection="1">
      <alignment vertical="center"/>
      <protection/>
    </xf>
    <xf numFmtId="178" fontId="0" fillId="0" borderId="91" xfId="0" applyNumberFormat="1" applyFill="1" applyBorder="1" applyAlignment="1" applyProtection="1">
      <alignment vertical="center"/>
      <protection/>
    </xf>
    <xf numFmtId="177" fontId="0" fillId="0" borderId="92" xfId="0" applyNumberFormat="1" applyFill="1" applyBorder="1" applyAlignment="1" applyProtection="1">
      <alignment vertical="center"/>
      <protection/>
    </xf>
    <xf numFmtId="177" fontId="0" fillId="0" borderId="93" xfId="0" applyNumberFormat="1" applyFill="1" applyBorder="1" applyAlignment="1" applyProtection="1">
      <alignment vertical="center"/>
      <protection/>
    </xf>
    <xf numFmtId="177" fontId="0" fillId="0" borderId="94" xfId="0" applyNumberFormat="1" applyFill="1" applyBorder="1" applyAlignment="1" applyProtection="1">
      <alignment vertical="center"/>
      <protection/>
    </xf>
    <xf numFmtId="0" fontId="0" fillId="0" borderId="62" xfId="0" applyFill="1" applyBorder="1" applyAlignment="1" applyProtection="1">
      <alignment horizontal="center" vertical="center"/>
      <protection/>
    </xf>
    <xf numFmtId="177" fontId="0" fillId="0" borderId="95" xfId="0" applyNumberFormat="1" applyFill="1" applyBorder="1" applyAlignment="1" applyProtection="1">
      <alignment vertical="center"/>
      <protection/>
    </xf>
    <xf numFmtId="0" fontId="0" fillId="0" borderId="96" xfId="0" applyBorder="1" applyAlignment="1">
      <alignment vertical="center"/>
    </xf>
    <xf numFmtId="0" fontId="0" fillId="0" borderId="96" xfId="0" applyBorder="1" applyAlignment="1">
      <alignment horizontal="center" vertical="center"/>
    </xf>
    <xf numFmtId="0" fontId="11" fillId="0" borderId="0" xfId="0" applyFont="1" applyAlignment="1">
      <alignment vertical="center"/>
    </xf>
    <xf numFmtId="178" fontId="0" fillId="0" borderId="97" xfId="0" applyNumberFormat="1" applyFill="1" applyBorder="1" applyAlignment="1" applyProtection="1">
      <alignment vertical="center"/>
      <protection/>
    </xf>
    <xf numFmtId="177" fontId="0" fillId="0" borderId="98" xfId="0" applyNumberFormat="1" applyFill="1" applyBorder="1" applyAlignment="1" applyProtection="1">
      <alignment vertical="center"/>
      <protection/>
    </xf>
    <xf numFmtId="178" fontId="0" fillId="0" borderId="99" xfId="0" applyNumberFormat="1" applyFill="1" applyBorder="1" applyAlignment="1" applyProtection="1">
      <alignment vertical="center"/>
      <protection/>
    </xf>
    <xf numFmtId="0" fontId="0" fillId="0" borderId="96" xfId="0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177" fontId="0" fillId="0" borderId="100" xfId="0" applyNumberFormat="1" applyFill="1" applyBorder="1" applyAlignment="1" applyProtection="1">
      <alignment vertical="center"/>
      <protection/>
    </xf>
    <xf numFmtId="177" fontId="0" fillId="0" borderId="101" xfId="0" applyNumberFormat="1" applyFill="1" applyBorder="1" applyAlignment="1" applyProtection="1">
      <alignment vertical="center"/>
      <protection/>
    </xf>
    <xf numFmtId="177" fontId="0" fillId="0" borderId="102" xfId="0" applyNumberFormat="1" applyFill="1" applyBorder="1" applyAlignment="1" applyProtection="1">
      <alignment vertical="center"/>
      <protection/>
    </xf>
    <xf numFmtId="0" fontId="1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77" fontId="0" fillId="33" borderId="103" xfId="0" applyNumberFormat="1" applyFill="1" applyBorder="1" applyAlignment="1" applyProtection="1">
      <alignment vertical="center"/>
      <protection locked="0"/>
    </xf>
    <xf numFmtId="177" fontId="0" fillId="33" borderId="104" xfId="0" applyNumberFormat="1" applyFill="1" applyBorder="1" applyAlignment="1" applyProtection="1">
      <alignment vertical="center"/>
      <protection locked="0"/>
    </xf>
    <xf numFmtId="177" fontId="0" fillId="33" borderId="105" xfId="0" applyNumberFormat="1" applyFill="1" applyBorder="1" applyAlignment="1" applyProtection="1">
      <alignment vertical="center"/>
      <protection locked="0"/>
    </xf>
    <xf numFmtId="177" fontId="0" fillId="33" borderId="106" xfId="0" applyNumberFormat="1" applyFill="1" applyBorder="1" applyAlignment="1" applyProtection="1">
      <alignment vertical="center"/>
      <protection locked="0"/>
    </xf>
    <xf numFmtId="177" fontId="0" fillId="33" borderId="107" xfId="0" applyNumberFormat="1" applyFill="1" applyBorder="1" applyAlignment="1" applyProtection="1">
      <alignment vertical="center"/>
      <protection locked="0"/>
    </xf>
    <xf numFmtId="177" fontId="0" fillId="33" borderId="108" xfId="0" applyNumberFormat="1" applyFill="1" applyBorder="1" applyAlignment="1" applyProtection="1">
      <alignment vertical="center"/>
      <protection locked="0"/>
    </xf>
    <xf numFmtId="177" fontId="0" fillId="33" borderId="109" xfId="0" applyNumberFormat="1" applyFill="1" applyBorder="1" applyAlignment="1" applyProtection="1">
      <alignment vertical="center"/>
      <protection locked="0"/>
    </xf>
    <xf numFmtId="177" fontId="0" fillId="33" borderId="110" xfId="0" applyNumberFormat="1" applyFill="1" applyBorder="1" applyAlignment="1" applyProtection="1">
      <alignment vertical="center"/>
      <protection locked="0"/>
    </xf>
    <xf numFmtId="0" fontId="0" fillId="0" borderId="96" xfId="0" applyBorder="1" applyAlignment="1" applyProtection="1">
      <alignment vertical="center"/>
      <protection/>
    </xf>
    <xf numFmtId="0" fontId="0" fillId="0" borderId="109" xfId="0" applyBorder="1" applyAlignment="1" applyProtection="1">
      <alignment horizontal="center" vertical="center"/>
      <protection/>
    </xf>
    <xf numFmtId="0" fontId="0" fillId="0" borderId="110" xfId="0" applyBorder="1" applyAlignment="1" applyProtection="1">
      <alignment horizontal="center" vertical="center"/>
      <protection/>
    </xf>
    <xf numFmtId="177" fontId="0" fillId="34" borderId="105" xfId="0" applyNumberFormat="1" applyFill="1" applyBorder="1" applyAlignment="1" applyProtection="1">
      <alignment vertical="center"/>
      <protection locked="0"/>
    </xf>
    <xf numFmtId="177" fontId="0" fillId="0" borderId="111" xfId="0" applyNumberFormat="1" applyFill="1" applyBorder="1" applyAlignment="1" applyProtection="1">
      <alignment vertical="center"/>
      <protection/>
    </xf>
    <xf numFmtId="177" fontId="0" fillId="33" borderId="112" xfId="0" applyNumberFormat="1" applyFill="1" applyBorder="1" applyAlignment="1" applyProtection="1">
      <alignment vertical="center"/>
      <protection locked="0"/>
    </xf>
    <xf numFmtId="0" fontId="0" fillId="0" borderId="113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177" fontId="0" fillId="0" borderId="113" xfId="0" applyNumberFormat="1" applyFill="1" applyBorder="1" applyAlignment="1" applyProtection="1">
      <alignment vertical="center"/>
      <protection/>
    </xf>
    <xf numFmtId="10" fontId="0" fillId="33" borderId="82" xfId="0" applyNumberFormat="1" applyFill="1" applyBorder="1" applyAlignment="1" applyProtection="1">
      <alignment vertical="center"/>
      <protection locked="0"/>
    </xf>
    <xf numFmtId="10" fontId="0" fillId="33" borderId="85" xfId="0" applyNumberFormat="1" applyFill="1" applyBorder="1" applyAlignment="1" applyProtection="1">
      <alignment vertical="center"/>
      <protection locked="0"/>
    </xf>
    <xf numFmtId="10" fontId="0" fillId="33" borderId="51" xfId="0" applyNumberFormat="1" applyFill="1" applyBorder="1" applyAlignment="1" applyProtection="1">
      <alignment vertical="center"/>
      <protection locked="0"/>
    </xf>
    <xf numFmtId="10" fontId="0" fillId="33" borderId="38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/>
      <protection/>
    </xf>
    <xf numFmtId="0" fontId="7" fillId="34" borderId="114" xfId="0" applyFont="1" applyFill="1" applyBorder="1" applyAlignment="1" applyProtection="1">
      <alignment horizontal="center" vertical="center"/>
      <protection locked="0"/>
    </xf>
    <xf numFmtId="177" fontId="0" fillId="33" borderId="115" xfId="0" applyNumberFormat="1" applyFill="1" applyBorder="1" applyAlignment="1" applyProtection="1">
      <alignment vertical="center"/>
      <protection locked="0"/>
    </xf>
    <xf numFmtId="177" fontId="0" fillId="0" borderId="116" xfId="0" applyNumberFormat="1" applyFill="1" applyBorder="1" applyAlignment="1" applyProtection="1">
      <alignment vertical="center"/>
      <protection/>
    </xf>
    <xf numFmtId="0" fontId="0" fillId="0" borderId="69" xfId="0" applyBorder="1" applyAlignment="1" applyProtection="1">
      <alignment vertical="center"/>
      <protection/>
    </xf>
    <xf numFmtId="0" fontId="0" fillId="0" borderId="70" xfId="0" applyBorder="1" applyAlignment="1" applyProtection="1">
      <alignment vertical="center"/>
      <protection/>
    </xf>
    <xf numFmtId="177" fontId="0" fillId="0" borderId="104" xfId="0" applyNumberFormat="1" applyFill="1" applyBorder="1" applyAlignment="1" applyProtection="1">
      <alignment vertical="center"/>
      <protection/>
    </xf>
    <xf numFmtId="178" fontId="0" fillId="0" borderId="117" xfId="0" applyNumberFormat="1" applyFill="1" applyBorder="1" applyAlignment="1" applyProtection="1">
      <alignment vertical="center"/>
      <protection/>
    </xf>
    <xf numFmtId="177" fontId="0" fillId="0" borderId="118" xfId="0" applyNumberFormat="1" applyFill="1" applyBorder="1" applyAlignment="1" applyProtection="1">
      <alignment vertical="center"/>
      <protection/>
    </xf>
    <xf numFmtId="177" fontId="0" fillId="0" borderId="119" xfId="0" applyNumberFormat="1" applyFill="1" applyBorder="1" applyAlignment="1" applyProtection="1">
      <alignment vertical="center"/>
      <protection/>
    </xf>
    <xf numFmtId="177" fontId="0" fillId="0" borderId="120" xfId="0" applyNumberFormat="1" applyFill="1" applyBorder="1" applyAlignment="1" applyProtection="1">
      <alignment vertical="center"/>
      <protection/>
    </xf>
    <xf numFmtId="177" fontId="0" fillId="0" borderId="121" xfId="0" applyNumberFormat="1" applyFill="1" applyBorder="1" applyAlignment="1" applyProtection="1">
      <alignment vertical="center"/>
      <protection/>
    </xf>
    <xf numFmtId="177" fontId="0" fillId="33" borderId="55" xfId="0" applyNumberFormat="1" applyFill="1" applyBorder="1" applyAlignment="1" applyProtection="1">
      <alignment vertical="center"/>
      <protection locked="0"/>
    </xf>
    <xf numFmtId="0" fontId="5" fillId="0" borderId="70" xfId="0" applyFont="1" applyFill="1" applyBorder="1" applyAlignment="1" applyProtection="1">
      <alignment vertical="center"/>
      <protection/>
    </xf>
    <xf numFmtId="0" fontId="0" fillId="0" borderId="122" xfId="0" applyBorder="1" applyAlignment="1" applyProtection="1">
      <alignment vertical="center"/>
      <protection/>
    </xf>
    <xf numFmtId="0" fontId="0" fillId="0" borderId="60" xfId="0" applyBorder="1" applyAlignment="1" applyProtection="1">
      <alignment vertical="center"/>
      <protection/>
    </xf>
    <xf numFmtId="0" fontId="0" fillId="0" borderId="77" xfId="0" applyBorder="1" applyAlignment="1" applyProtection="1">
      <alignment vertical="center"/>
      <protection/>
    </xf>
    <xf numFmtId="0" fontId="0" fillId="0" borderId="88" xfId="0" applyBorder="1" applyAlignment="1" applyProtection="1">
      <alignment vertical="center"/>
      <protection/>
    </xf>
    <xf numFmtId="0" fontId="0" fillId="0" borderId="123" xfId="0" applyBorder="1" applyAlignment="1" applyProtection="1">
      <alignment vertical="center" textRotation="255"/>
      <protection/>
    </xf>
    <xf numFmtId="0" fontId="0" fillId="0" borderId="124" xfId="0" applyBorder="1" applyAlignment="1" applyProtection="1">
      <alignment vertical="center" textRotation="255"/>
      <protection/>
    </xf>
    <xf numFmtId="177" fontId="0" fillId="0" borderId="107" xfId="0" applyNumberFormat="1" applyFill="1" applyBorder="1" applyAlignment="1" applyProtection="1">
      <alignment vertical="center"/>
      <protection/>
    </xf>
    <xf numFmtId="0" fontId="0" fillId="0" borderId="125" xfId="0" applyBorder="1" applyAlignment="1" applyProtection="1">
      <alignment vertical="center" textRotation="255"/>
      <protection/>
    </xf>
    <xf numFmtId="0" fontId="0" fillId="0" borderId="126" xfId="0" applyFill="1" applyBorder="1" applyAlignment="1" applyProtection="1">
      <alignment vertical="center"/>
      <protection/>
    </xf>
    <xf numFmtId="178" fontId="0" fillId="0" borderId="127" xfId="0" applyNumberFormat="1" applyFill="1" applyBorder="1" applyAlignment="1" applyProtection="1">
      <alignment vertical="center"/>
      <protection/>
    </xf>
    <xf numFmtId="177" fontId="0" fillId="0" borderId="128" xfId="0" applyNumberFormat="1" applyFill="1" applyBorder="1" applyAlignment="1" applyProtection="1">
      <alignment vertical="center"/>
      <protection/>
    </xf>
    <xf numFmtId="178" fontId="0" fillId="0" borderId="129" xfId="0" applyNumberFormat="1" applyFill="1" applyBorder="1" applyAlignment="1" applyProtection="1">
      <alignment vertical="center"/>
      <protection/>
    </xf>
    <xf numFmtId="177" fontId="0" fillId="0" borderId="130" xfId="0" applyNumberFormat="1" applyFill="1" applyBorder="1" applyAlignment="1" applyProtection="1">
      <alignment vertical="center"/>
      <protection/>
    </xf>
    <xf numFmtId="178" fontId="0" fillId="0" borderId="131" xfId="0" applyNumberFormat="1" applyFill="1" applyBorder="1" applyAlignment="1" applyProtection="1">
      <alignment vertical="center"/>
      <protection/>
    </xf>
    <xf numFmtId="177" fontId="0" fillId="0" borderId="132" xfId="0" applyNumberFormat="1" applyFill="1" applyBorder="1" applyAlignment="1" applyProtection="1">
      <alignment vertical="center"/>
      <protection/>
    </xf>
    <xf numFmtId="177" fontId="0" fillId="0" borderId="126" xfId="0" applyNumberFormat="1" applyFill="1" applyBorder="1" applyAlignment="1" applyProtection="1">
      <alignment vertical="center"/>
      <protection/>
    </xf>
    <xf numFmtId="177" fontId="0" fillId="35" borderId="106" xfId="0" applyNumberFormat="1" applyFill="1" applyBorder="1" applyAlignment="1" applyProtection="1">
      <alignment vertical="center"/>
      <protection locked="0"/>
    </xf>
    <xf numFmtId="177" fontId="0" fillId="33" borderId="112" xfId="0" applyNumberFormat="1" applyFill="1" applyBorder="1" applyAlignment="1" applyProtection="1">
      <alignment vertical="center"/>
      <protection locked="0"/>
    </xf>
    <xf numFmtId="177" fontId="0" fillId="33" borderId="133" xfId="0" applyNumberFormat="1" applyFill="1" applyBorder="1" applyAlignment="1" applyProtection="1">
      <alignment vertical="center"/>
      <protection locked="0"/>
    </xf>
    <xf numFmtId="178" fontId="0" fillId="0" borderId="134" xfId="0" applyNumberFormat="1" applyFill="1" applyBorder="1" applyAlignment="1" applyProtection="1">
      <alignment vertical="center"/>
      <protection/>
    </xf>
    <xf numFmtId="177" fontId="0" fillId="33" borderId="135" xfId="0" applyNumberFormat="1" applyFill="1" applyBorder="1" applyAlignment="1" applyProtection="1">
      <alignment vertical="center"/>
      <protection locked="0"/>
    </xf>
    <xf numFmtId="178" fontId="0" fillId="0" borderId="136" xfId="0" applyNumberFormat="1" applyFill="1" applyBorder="1" applyAlignment="1" applyProtection="1">
      <alignment vertical="center"/>
      <protection/>
    </xf>
    <xf numFmtId="177" fontId="0" fillId="0" borderId="137" xfId="0" applyNumberFormat="1" applyFill="1" applyBorder="1" applyAlignment="1" applyProtection="1">
      <alignment vertical="center"/>
      <protection/>
    </xf>
    <xf numFmtId="178" fontId="0" fillId="0" borderId="138" xfId="0" applyNumberFormat="1" applyFill="1" applyBorder="1" applyAlignment="1" applyProtection="1">
      <alignment vertical="center"/>
      <protection/>
    </xf>
    <xf numFmtId="177" fontId="0" fillId="0" borderId="139" xfId="0" applyNumberFormat="1" applyFill="1" applyBorder="1" applyAlignment="1" applyProtection="1">
      <alignment vertical="center"/>
      <protection/>
    </xf>
    <xf numFmtId="177" fontId="0" fillId="0" borderId="140" xfId="0" applyNumberFormat="1" applyFill="1" applyBorder="1" applyAlignment="1" applyProtection="1">
      <alignment vertical="center"/>
      <protection/>
    </xf>
    <xf numFmtId="177" fontId="0" fillId="33" borderId="98" xfId="0" applyNumberFormat="1" applyFill="1" applyBorder="1" applyAlignment="1" applyProtection="1">
      <alignment vertical="center"/>
      <protection locked="0"/>
    </xf>
    <xf numFmtId="0" fontId="0" fillId="0" borderId="112" xfId="0" applyBorder="1" applyAlignment="1" applyProtection="1">
      <alignment horizontal="center" vertical="center"/>
      <protection/>
    </xf>
    <xf numFmtId="10" fontId="0" fillId="0" borderId="77" xfId="0" applyNumberFormat="1" applyFill="1" applyBorder="1" applyAlignment="1" applyProtection="1">
      <alignment vertical="center"/>
      <protection/>
    </xf>
    <xf numFmtId="10" fontId="0" fillId="35" borderId="85" xfId="0" applyNumberFormat="1" applyFill="1" applyBorder="1" applyAlignment="1" applyProtection="1">
      <alignment vertical="center"/>
      <protection locked="0"/>
    </xf>
    <xf numFmtId="10" fontId="0" fillId="35" borderId="51" xfId="0" applyNumberFormat="1" applyFill="1" applyBorder="1" applyAlignment="1" applyProtection="1">
      <alignment vertical="center"/>
      <protection locked="0"/>
    </xf>
    <xf numFmtId="177" fontId="0" fillId="0" borderId="109" xfId="0" applyNumberFormat="1" applyFill="1" applyBorder="1" applyAlignment="1" applyProtection="1">
      <alignment vertical="center"/>
      <protection/>
    </xf>
    <xf numFmtId="10" fontId="0" fillId="35" borderId="38" xfId="0" applyNumberFormat="1" applyFill="1" applyBorder="1" applyAlignment="1" applyProtection="1">
      <alignment vertical="center"/>
      <protection locked="0"/>
    </xf>
    <xf numFmtId="0" fontId="0" fillId="0" borderId="141" xfId="0" applyFont="1" applyBorder="1" applyAlignment="1" applyProtection="1">
      <alignment vertical="center" textRotation="255"/>
      <protection/>
    </xf>
    <xf numFmtId="0" fontId="0" fillId="0" borderId="66" xfId="0" applyFont="1" applyBorder="1" applyAlignment="1" applyProtection="1">
      <alignment vertical="center"/>
      <protection/>
    </xf>
    <xf numFmtId="178" fontId="0" fillId="0" borderId="61" xfId="0" applyNumberFormat="1" applyFont="1" applyFill="1" applyBorder="1" applyAlignment="1" applyProtection="1">
      <alignment vertical="center"/>
      <protection/>
    </xf>
    <xf numFmtId="177" fontId="0" fillId="0" borderId="62" xfId="0" applyNumberFormat="1" applyFont="1" applyFill="1" applyBorder="1" applyAlignment="1" applyProtection="1">
      <alignment vertical="center"/>
      <protection/>
    </xf>
    <xf numFmtId="178" fontId="0" fillId="0" borderId="63" xfId="0" applyNumberFormat="1" applyFont="1" applyFill="1" applyBorder="1" applyAlignment="1" applyProtection="1">
      <alignment vertical="center"/>
      <protection/>
    </xf>
    <xf numFmtId="177" fontId="0" fillId="0" borderId="142" xfId="0" applyNumberFormat="1" applyFont="1" applyFill="1" applyBorder="1" applyAlignment="1" applyProtection="1">
      <alignment vertical="center"/>
      <protection/>
    </xf>
    <xf numFmtId="178" fontId="0" fillId="0" borderId="65" xfId="0" applyNumberFormat="1" applyFont="1" applyFill="1" applyBorder="1" applyAlignment="1" applyProtection="1">
      <alignment vertical="center"/>
      <protection/>
    </xf>
    <xf numFmtId="177" fontId="0" fillId="0" borderId="64" xfId="0" applyNumberFormat="1" applyFont="1" applyFill="1" applyBorder="1" applyAlignment="1" applyProtection="1">
      <alignment vertical="center"/>
      <protection/>
    </xf>
    <xf numFmtId="177" fontId="0" fillId="0" borderId="66" xfId="0" applyNumberFormat="1" applyFont="1" applyFill="1" applyBorder="1" applyAlignment="1" applyProtection="1">
      <alignment vertical="center"/>
      <protection/>
    </xf>
    <xf numFmtId="178" fontId="0" fillId="0" borderId="46" xfId="0" applyNumberFormat="1" applyFont="1" applyFill="1" applyBorder="1" applyAlignment="1" applyProtection="1">
      <alignment vertical="center"/>
      <protection/>
    </xf>
    <xf numFmtId="177" fontId="0" fillId="33" borderId="103" xfId="0" applyNumberFormat="1" applyFont="1" applyFill="1" applyBorder="1" applyAlignment="1" applyProtection="1">
      <alignment vertical="center"/>
      <protection locked="0"/>
    </xf>
    <xf numFmtId="178" fontId="0" fillId="0" borderId="47" xfId="0" applyNumberFormat="1" applyFont="1" applyFill="1" applyBorder="1" applyAlignment="1" applyProtection="1">
      <alignment vertical="center"/>
      <protection/>
    </xf>
    <xf numFmtId="177" fontId="0" fillId="0" borderId="80" xfId="0" applyNumberFormat="1" applyFont="1" applyFill="1" applyBorder="1" applyAlignment="1" applyProtection="1">
      <alignment vertical="center"/>
      <protection/>
    </xf>
    <xf numFmtId="178" fontId="0" fillId="0" borderId="48" xfId="0" applyNumberFormat="1" applyFont="1" applyFill="1" applyBorder="1" applyAlignment="1" applyProtection="1">
      <alignment vertical="center"/>
      <protection/>
    </xf>
    <xf numFmtId="177" fontId="0" fillId="0" borderId="81" xfId="0" applyNumberFormat="1" applyFont="1" applyFill="1" applyBorder="1" applyAlignment="1" applyProtection="1">
      <alignment vertical="center"/>
      <protection/>
    </xf>
    <xf numFmtId="177" fontId="0" fillId="0" borderId="82" xfId="0" applyNumberFormat="1" applyFont="1" applyFill="1" applyBorder="1" applyAlignment="1" applyProtection="1">
      <alignment vertical="center"/>
      <protection/>
    </xf>
    <xf numFmtId="10" fontId="0" fillId="33" borderId="82" xfId="0" applyNumberFormat="1" applyFont="1" applyFill="1" applyBorder="1" applyAlignment="1" applyProtection="1">
      <alignment vertical="center"/>
      <protection locked="0"/>
    </xf>
    <xf numFmtId="178" fontId="0" fillId="0" borderId="16" xfId="0" applyNumberFormat="1" applyFont="1" applyFill="1" applyBorder="1" applyAlignment="1" applyProtection="1">
      <alignment vertical="center"/>
      <protection/>
    </xf>
    <xf numFmtId="177" fontId="0" fillId="33" borderId="104" xfId="0" applyNumberFormat="1" applyFont="1" applyFill="1" applyBorder="1" applyAlignment="1" applyProtection="1">
      <alignment vertical="center"/>
      <protection locked="0"/>
    </xf>
    <xf numFmtId="178" fontId="0" fillId="0" borderId="17" xfId="0" applyNumberFormat="1" applyFont="1" applyFill="1" applyBorder="1" applyAlignment="1" applyProtection="1">
      <alignment vertical="center"/>
      <protection/>
    </xf>
    <xf numFmtId="177" fontId="0" fillId="0" borderId="83" xfId="0" applyNumberFormat="1" applyFont="1" applyFill="1" applyBorder="1" applyAlignment="1" applyProtection="1">
      <alignment vertical="center"/>
      <protection/>
    </xf>
    <xf numFmtId="178" fontId="0" fillId="0" borderId="18" xfId="0" applyNumberFormat="1" applyFont="1" applyFill="1" applyBorder="1" applyAlignment="1" applyProtection="1">
      <alignment vertical="center"/>
      <protection/>
    </xf>
    <xf numFmtId="177" fontId="0" fillId="0" borderId="84" xfId="0" applyNumberFormat="1" applyFont="1" applyFill="1" applyBorder="1" applyAlignment="1" applyProtection="1">
      <alignment vertical="center"/>
      <protection/>
    </xf>
    <xf numFmtId="177" fontId="0" fillId="0" borderId="85" xfId="0" applyNumberFormat="1" applyFont="1" applyFill="1" applyBorder="1" applyAlignment="1" applyProtection="1">
      <alignment vertical="center"/>
      <protection/>
    </xf>
    <xf numFmtId="10" fontId="0" fillId="33" borderId="85" xfId="0" applyNumberFormat="1" applyFont="1" applyFill="1" applyBorder="1" applyAlignment="1" applyProtection="1">
      <alignment vertical="center"/>
      <protection locked="0"/>
    </xf>
    <xf numFmtId="0" fontId="0" fillId="0" borderId="124" xfId="0" applyFont="1" applyBorder="1" applyAlignment="1" applyProtection="1">
      <alignment vertical="center" textRotation="255"/>
      <protection/>
    </xf>
    <xf numFmtId="0" fontId="0" fillId="0" borderId="88" xfId="0" applyFont="1" applyFill="1" applyBorder="1" applyAlignment="1" applyProtection="1">
      <alignment vertical="center"/>
      <protection/>
    </xf>
    <xf numFmtId="178" fontId="0" fillId="0" borderId="25" xfId="0" applyNumberFormat="1" applyFont="1" applyFill="1" applyBorder="1" applyAlignment="1" applyProtection="1">
      <alignment vertical="center"/>
      <protection/>
    </xf>
    <xf numFmtId="177" fontId="0" fillId="0" borderId="105" xfId="0" applyNumberFormat="1" applyFont="1" applyFill="1" applyBorder="1" applyAlignment="1" applyProtection="1">
      <alignment vertical="center"/>
      <protection/>
    </xf>
    <xf numFmtId="178" fontId="0" fillId="0" borderId="26" xfId="0" applyNumberFormat="1" applyFont="1" applyFill="1" applyBorder="1" applyAlignment="1" applyProtection="1">
      <alignment vertical="center"/>
      <protection/>
    </xf>
    <xf numFmtId="177" fontId="0" fillId="0" borderId="49" xfId="0" applyNumberFormat="1" applyFont="1" applyFill="1" applyBorder="1" applyAlignment="1" applyProtection="1">
      <alignment vertical="center"/>
      <protection/>
    </xf>
    <xf numFmtId="178" fontId="0" fillId="0" borderId="27" xfId="0" applyNumberFormat="1" applyFont="1" applyFill="1" applyBorder="1" applyAlignment="1" applyProtection="1">
      <alignment vertical="center"/>
      <protection/>
    </xf>
    <xf numFmtId="177" fontId="0" fillId="0" borderId="50" xfId="0" applyNumberFormat="1" applyFont="1" applyFill="1" applyBorder="1" applyAlignment="1" applyProtection="1">
      <alignment vertical="center"/>
      <protection/>
    </xf>
    <xf numFmtId="177" fontId="0" fillId="0" borderId="51" xfId="0" applyNumberFormat="1" applyFont="1" applyFill="1" applyBorder="1" applyAlignment="1" applyProtection="1">
      <alignment vertical="center"/>
      <protection/>
    </xf>
    <xf numFmtId="10" fontId="0" fillId="0" borderId="51" xfId="0" applyNumberFormat="1" applyFont="1" applyFill="1" applyBorder="1" applyAlignment="1" applyProtection="1">
      <alignment vertical="center"/>
      <protection/>
    </xf>
    <xf numFmtId="178" fontId="0" fillId="0" borderId="13" xfId="0" applyNumberFormat="1" applyFont="1" applyFill="1" applyBorder="1" applyAlignment="1" applyProtection="1">
      <alignment vertical="center"/>
      <protection/>
    </xf>
    <xf numFmtId="177" fontId="0" fillId="33" borderId="106" xfId="0" applyNumberFormat="1" applyFont="1" applyFill="1" applyBorder="1" applyAlignment="1" applyProtection="1">
      <alignment vertical="center"/>
      <protection locked="0"/>
    </xf>
    <xf numFmtId="178" fontId="0" fillId="0" borderId="14" xfId="0" applyNumberFormat="1" applyFont="1" applyFill="1" applyBorder="1" applyAlignment="1" applyProtection="1">
      <alignment vertical="center"/>
      <protection/>
    </xf>
    <xf numFmtId="177" fontId="0" fillId="0" borderId="36" xfId="0" applyNumberFormat="1" applyFont="1" applyFill="1" applyBorder="1" applyAlignment="1" applyProtection="1">
      <alignment vertical="center"/>
      <protection/>
    </xf>
    <xf numFmtId="178" fontId="0" fillId="0" borderId="15" xfId="0" applyNumberFormat="1" applyFont="1" applyFill="1" applyBorder="1" applyAlignment="1" applyProtection="1">
      <alignment vertical="center"/>
      <protection/>
    </xf>
    <xf numFmtId="177" fontId="0" fillId="0" borderId="37" xfId="0" applyNumberFormat="1" applyFont="1" applyFill="1" applyBorder="1" applyAlignment="1" applyProtection="1">
      <alignment vertical="center"/>
      <protection/>
    </xf>
    <xf numFmtId="177" fontId="0" fillId="0" borderId="38" xfId="0" applyNumberFormat="1" applyFont="1" applyFill="1" applyBorder="1" applyAlignment="1" applyProtection="1">
      <alignment vertical="center"/>
      <protection/>
    </xf>
    <xf numFmtId="10" fontId="0" fillId="33" borderId="38" xfId="0" applyNumberFormat="1" applyFont="1" applyFill="1" applyBorder="1" applyAlignment="1" applyProtection="1">
      <alignment vertical="center"/>
      <protection locked="0"/>
    </xf>
    <xf numFmtId="0" fontId="0" fillId="0" borderId="143" xfId="0" applyFont="1" applyBorder="1" applyAlignment="1" applyProtection="1">
      <alignment vertical="center" textRotation="255"/>
      <protection/>
    </xf>
    <xf numFmtId="0" fontId="0" fillId="0" borderId="144" xfId="0" applyFont="1" applyFill="1" applyBorder="1" applyAlignment="1" applyProtection="1">
      <alignment vertical="center"/>
      <protection/>
    </xf>
    <xf numFmtId="178" fontId="0" fillId="0" borderId="97" xfId="0" applyNumberFormat="1" applyFont="1" applyFill="1" applyBorder="1" applyAlignment="1" applyProtection="1">
      <alignment vertical="center"/>
      <protection/>
    </xf>
    <xf numFmtId="177" fontId="0" fillId="0" borderId="98" xfId="0" applyNumberFormat="1" applyFont="1" applyFill="1" applyBorder="1" applyAlignment="1" applyProtection="1">
      <alignment vertical="center"/>
      <protection/>
    </xf>
    <xf numFmtId="178" fontId="0" fillId="0" borderId="99" xfId="0" applyNumberFormat="1" applyFont="1" applyFill="1" applyBorder="1" applyAlignment="1" applyProtection="1">
      <alignment vertical="center"/>
      <protection/>
    </xf>
    <xf numFmtId="177" fontId="0" fillId="0" borderId="78" xfId="0" applyNumberFormat="1" applyFont="1" applyFill="1" applyBorder="1" applyAlignment="1" applyProtection="1">
      <alignment vertical="center"/>
      <protection/>
    </xf>
    <xf numFmtId="178" fontId="0" fillId="0" borderId="79" xfId="0" applyNumberFormat="1" applyFont="1" applyFill="1" applyBorder="1" applyAlignment="1" applyProtection="1">
      <alignment vertical="center"/>
      <protection/>
    </xf>
    <xf numFmtId="177" fontId="0" fillId="0" borderId="76" xfId="0" applyNumberFormat="1" applyFont="1" applyFill="1" applyBorder="1" applyAlignment="1" applyProtection="1">
      <alignment vertical="center"/>
      <protection/>
    </xf>
    <xf numFmtId="177" fontId="0" fillId="0" borderId="77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45" xfId="0" applyBorder="1" applyAlignment="1" applyProtection="1">
      <alignment vertical="center"/>
      <protection/>
    </xf>
    <xf numFmtId="0" fontId="0" fillId="0" borderId="51" xfId="0" applyBorder="1" applyAlignment="1">
      <alignment vertical="center"/>
    </xf>
    <xf numFmtId="0" fontId="0" fillId="0" borderId="146" xfId="0" applyFill="1" applyBorder="1" applyAlignment="1" applyProtection="1">
      <alignment vertical="center"/>
      <protection/>
    </xf>
    <xf numFmtId="0" fontId="0" fillId="0" borderId="38" xfId="0" applyBorder="1" applyAlignment="1">
      <alignment vertical="center"/>
    </xf>
    <xf numFmtId="0" fontId="0" fillId="0" borderId="147" xfId="0" applyFill="1" applyBorder="1" applyAlignment="1" applyProtection="1">
      <alignment vertical="center"/>
      <protection/>
    </xf>
    <xf numFmtId="0" fontId="0" fillId="0" borderId="85" xfId="0" applyBorder="1" applyAlignment="1">
      <alignment vertical="center"/>
    </xf>
    <xf numFmtId="0" fontId="0" fillId="0" borderId="148" xfId="0" applyBorder="1" applyAlignment="1" applyProtection="1">
      <alignment vertical="center"/>
      <protection/>
    </xf>
    <xf numFmtId="0" fontId="0" fillId="0" borderId="82" xfId="0" applyBorder="1" applyAlignment="1">
      <alignment vertical="center"/>
    </xf>
    <xf numFmtId="0" fontId="0" fillId="0" borderId="148" xfId="0" applyFont="1" applyFill="1" applyBorder="1" applyAlignment="1" applyProtection="1">
      <alignment vertical="center"/>
      <protection/>
    </xf>
    <xf numFmtId="0" fontId="0" fillId="0" borderId="82" xfId="0" applyFont="1" applyBorder="1" applyAlignment="1">
      <alignment vertical="center"/>
    </xf>
    <xf numFmtId="0" fontId="0" fillId="0" borderId="147" xfId="0" applyFont="1" applyFill="1" applyBorder="1" applyAlignment="1" applyProtection="1">
      <alignment vertical="center"/>
      <protection/>
    </xf>
    <xf numFmtId="0" fontId="0" fillId="0" borderId="85" xfId="0" applyFont="1" applyBorder="1" applyAlignment="1">
      <alignment vertical="center"/>
    </xf>
    <xf numFmtId="0" fontId="0" fillId="0" borderId="145" xfId="0" applyFont="1" applyFill="1" applyBorder="1" applyAlignment="1" applyProtection="1">
      <alignment vertical="center"/>
      <protection/>
    </xf>
    <xf numFmtId="0" fontId="0" fillId="0" borderId="51" xfId="0" applyFont="1" applyBorder="1" applyAlignment="1">
      <alignment vertical="center"/>
    </xf>
    <xf numFmtId="0" fontId="0" fillId="0" borderId="146" xfId="0" applyFont="1" applyFill="1" applyBorder="1" applyAlignment="1" applyProtection="1">
      <alignment vertical="center"/>
      <protection/>
    </xf>
    <xf numFmtId="0" fontId="0" fillId="0" borderId="38" xfId="0" applyFont="1" applyBorder="1" applyAlignment="1">
      <alignment vertical="center"/>
    </xf>
    <xf numFmtId="0" fontId="0" fillId="0" borderId="146" xfId="0" applyBorder="1" applyAlignment="1" applyProtection="1">
      <alignment vertical="center"/>
      <protection/>
    </xf>
    <xf numFmtId="0" fontId="0" fillId="0" borderId="147" xfId="0" applyBorder="1" applyAlignment="1" applyProtection="1">
      <alignment vertical="center"/>
      <protection/>
    </xf>
    <xf numFmtId="0" fontId="0" fillId="0" borderId="149" xfId="0" applyBorder="1" applyAlignment="1" applyProtection="1">
      <alignment horizontal="center" vertical="center"/>
      <protection/>
    </xf>
    <xf numFmtId="0" fontId="0" fillId="0" borderId="150" xfId="0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51" xfId="0" applyBorder="1" applyAlignment="1" applyProtection="1">
      <alignment vertical="center"/>
      <protection/>
    </xf>
    <xf numFmtId="0" fontId="0" fillId="0" borderId="152" xfId="0" applyBorder="1" applyAlignment="1" applyProtection="1">
      <alignment vertical="center"/>
      <protection/>
    </xf>
    <xf numFmtId="0" fontId="0" fillId="0" borderId="153" xfId="0" applyBorder="1" applyAlignment="1" applyProtection="1">
      <alignment vertical="center"/>
      <protection/>
    </xf>
    <xf numFmtId="0" fontId="0" fillId="0" borderId="154" xfId="0" applyBorder="1" applyAlignment="1" applyProtection="1">
      <alignment vertical="center"/>
      <protection/>
    </xf>
    <xf numFmtId="0" fontId="0" fillId="0" borderId="137" xfId="0" applyBorder="1" applyAlignment="1" applyProtection="1">
      <alignment horizontal="center" vertical="center"/>
      <protection/>
    </xf>
    <xf numFmtId="0" fontId="0" fillId="0" borderId="135" xfId="0" applyBorder="1" applyAlignment="1" applyProtection="1">
      <alignment horizontal="center" vertical="center"/>
      <protection/>
    </xf>
    <xf numFmtId="0" fontId="0" fillId="0" borderId="155" xfId="0" applyBorder="1" applyAlignment="1" applyProtection="1">
      <alignment horizontal="center" vertical="center"/>
      <protection/>
    </xf>
    <xf numFmtId="0" fontId="0" fillId="0" borderId="137" xfId="0" applyBorder="1" applyAlignment="1" applyProtection="1">
      <alignment vertical="center"/>
      <protection/>
    </xf>
    <xf numFmtId="0" fontId="0" fillId="0" borderId="140" xfId="0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0" fontId="0" fillId="0" borderId="156" xfId="0" applyBorder="1" applyAlignment="1" applyProtection="1">
      <alignment vertical="center"/>
      <protection/>
    </xf>
    <xf numFmtId="0" fontId="0" fillId="0" borderId="157" xfId="0" applyBorder="1" applyAlignment="1" applyProtection="1">
      <alignment vertical="center"/>
      <protection/>
    </xf>
    <xf numFmtId="0" fontId="0" fillId="0" borderId="137" xfId="0" applyBorder="1" applyAlignment="1">
      <alignment vertical="center"/>
    </xf>
    <xf numFmtId="0" fontId="0" fillId="0" borderId="140" xfId="0" applyBorder="1" applyAlignment="1">
      <alignment vertical="center"/>
    </xf>
    <xf numFmtId="0" fontId="16" fillId="0" borderId="122" xfId="0" applyFont="1" applyBorder="1" applyAlignment="1" applyProtection="1">
      <alignment horizontal="center" vertical="center"/>
      <protection/>
    </xf>
    <xf numFmtId="0" fontId="16" fillId="0" borderId="60" xfId="0" applyFont="1" applyBorder="1" applyAlignment="1" applyProtection="1">
      <alignment horizontal="center" vertical="center"/>
      <protection/>
    </xf>
    <xf numFmtId="177" fontId="21" fillId="0" borderId="122" xfId="0" applyNumberFormat="1" applyFont="1" applyBorder="1" applyAlignment="1" applyProtection="1">
      <alignment horizontal="center" vertical="center"/>
      <protection/>
    </xf>
    <xf numFmtId="177" fontId="21" fillId="0" borderId="60" xfId="0" applyNumberFormat="1" applyFont="1" applyBorder="1" applyAlignment="1" applyProtection="1">
      <alignment horizontal="center" vertical="center"/>
      <protection/>
    </xf>
    <xf numFmtId="0" fontId="0" fillId="0" borderId="122" xfId="0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60" xfId="0" applyFont="1" applyBorder="1" applyAlignment="1" applyProtection="1">
      <alignment vertical="center"/>
      <protection/>
    </xf>
    <xf numFmtId="0" fontId="0" fillId="0" borderId="158" xfId="0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159" xfId="0" applyBorder="1" applyAlignment="1" applyProtection="1">
      <alignment vertical="center"/>
      <protection/>
    </xf>
    <xf numFmtId="0" fontId="0" fillId="0" borderId="57" xfId="0" applyBorder="1" applyAlignment="1" applyProtection="1">
      <alignment vertical="center"/>
      <protection/>
    </xf>
    <xf numFmtId="0" fontId="0" fillId="0" borderId="160" xfId="0" applyBorder="1" applyAlignment="1" applyProtection="1">
      <alignment vertical="center"/>
      <protection/>
    </xf>
    <xf numFmtId="0" fontId="0" fillId="0" borderId="149" xfId="0" applyBorder="1" applyAlignment="1" applyProtection="1">
      <alignment vertical="center" textRotation="255"/>
      <protection/>
    </xf>
    <xf numFmtId="0" fontId="0" fillId="0" borderId="161" xfId="0" applyBorder="1" applyAlignment="1" applyProtection="1">
      <alignment vertical="center" textRotation="255"/>
      <protection/>
    </xf>
    <xf numFmtId="0" fontId="0" fillId="0" borderId="150" xfId="0" applyBorder="1" applyAlignment="1" applyProtection="1">
      <alignment vertical="center" textRotation="255"/>
      <protection/>
    </xf>
    <xf numFmtId="0" fontId="0" fillId="0" borderId="162" xfId="0" applyBorder="1" applyAlignment="1" applyProtection="1">
      <alignment vertical="center"/>
      <protection/>
    </xf>
    <xf numFmtId="0" fontId="0" fillId="0" borderId="163" xfId="0" applyBorder="1" applyAlignment="1">
      <alignment vertical="center"/>
    </xf>
    <xf numFmtId="0" fontId="0" fillId="0" borderId="8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4" xfId="0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161" xfId="0" applyBorder="1" applyAlignment="1" applyProtection="1">
      <alignment vertical="center"/>
      <protection/>
    </xf>
    <xf numFmtId="0" fontId="0" fillId="0" borderId="150" xfId="0" applyBorder="1" applyAlignment="1" applyProtection="1">
      <alignment vertical="center"/>
      <protection/>
    </xf>
    <xf numFmtId="177" fontId="21" fillId="0" borderId="60" xfId="0" applyNumberFormat="1" applyFont="1" applyBorder="1" applyAlignment="1">
      <alignment horizontal="center" vertical="center"/>
    </xf>
    <xf numFmtId="0" fontId="16" fillId="0" borderId="122" xfId="0" applyFont="1" applyBorder="1" applyAlignment="1" applyProtection="1">
      <alignment horizontal="center" vertical="center" wrapText="1"/>
      <protection/>
    </xf>
    <xf numFmtId="0" fontId="16" fillId="0" borderId="60" xfId="0" applyFont="1" applyBorder="1" applyAlignment="1">
      <alignment horizontal="center" vertical="center" wrapText="1"/>
    </xf>
    <xf numFmtId="0" fontId="0" fillId="0" borderId="149" xfId="0" applyBorder="1" applyAlignment="1" applyProtection="1">
      <alignment vertical="center" textRotation="255" wrapText="1"/>
      <protection/>
    </xf>
    <xf numFmtId="0" fontId="0" fillId="0" borderId="161" xfId="0" applyBorder="1" applyAlignment="1" applyProtection="1">
      <alignment vertical="center" textRotation="255" wrapText="1"/>
      <protection/>
    </xf>
    <xf numFmtId="0" fontId="0" fillId="0" borderId="161" xfId="0" applyBorder="1" applyAlignment="1" applyProtection="1">
      <alignment vertical="center" wrapText="1"/>
      <protection/>
    </xf>
    <xf numFmtId="0" fontId="0" fillId="0" borderId="150" xfId="0" applyBorder="1" applyAlignment="1" applyProtection="1">
      <alignment vertical="center" wrapText="1"/>
      <protection/>
    </xf>
    <xf numFmtId="0" fontId="0" fillId="0" borderId="123" xfId="0" applyBorder="1" applyAlignment="1" applyProtection="1">
      <alignment vertical="center"/>
      <protection/>
    </xf>
    <xf numFmtId="0" fontId="0" fillId="0" borderId="77" xfId="0" applyBorder="1" applyAlignment="1">
      <alignment vertical="center"/>
    </xf>
    <xf numFmtId="0" fontId="0" fillId="0" borderId="165" xfId="0" applyBorder="1" applyAlignment="1" applyProtection="1">
      <alignment vertical="center"/>
      <protection/>
    </xf>
    <xf numFmtId="0" fontId="0" fillId="0" borderId="102" xfId="0" applyBorder="1" applyAlignment="1">
      <alignment vertical="center"/>
    </xf>
    <xf numFmtId="0" fontId="0" fillId="0" borderId="113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96" xfId="0" applyBorder="1" applyAlignment="1" applyProtection="1">
      <alignment horizontal="center" vertical="center"/>
      <protection/>
    </xf>
    <xf numFmtId="0" fontId="0" fillId="0" borderId="96" xfId="0" applyFill="1" applyBorder="1" applyAlignment="1" applyProtection="1">
      <alignment horizontal="center" vertical="center"/>
      <protection/>
    </xf>
    <xf numFmtId="0" fontId="0" fillId="0" borderId="113" xfId="0" applyBorder="1" applyAlignment="1" applyProtection="1">
      <alignment horizontal="center" vertical="center"/>
      <protection/>
    </xf>
    <xf numFmtId="0" fontId="0" fillId="0" borderId="110" xfId="0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177" fontId="0" fillId="33" borderId="113" xfId="0" applyNumberFormat="1" applyFill="1" applyBorder="1" applyAlignment="1" applyProtection="1">
      <alignment vertical="center"/>
      <protection locked="0"/>
    </xf>
    <xf numFmtId="0" fontId="0" fillId="0" borderId="110" xfId="0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7</xdr:row>
      <xdr:rowOff>66675</xdr:rowOff>
    </xdr:from>
    <xdr:to>
      <xdr:col>5</xdr:col>
      <xdr:colOff>419100</xdr:colOff>
      <xdr:row>9</xdr:row>
      <xdr:rowOff>85725</xdr:rowOff>
    </xdr:to>
    <xdr:sp>
      <xdr:nvSpPr>
        <xdr:cNvPr id="1" name="Line 1"/>
        <xdr:cNvSpPr>
          <a:spLocks/>
        </xdr:cNvSpPr>
      </xdr:nvSpPr>
      <xdr:spPr>
        <a:xfrm>
          <a:off x="4467225" y="1514475"/>
          <a:ext cx="0" cy="323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1"/>
  </sheetPr>
  <dimension ref="A5:M25"/>
  <sheetViews>
    <sheetView showGridLines="0" showRowColHeaders="0" tabSelected="1" zoomScalePageLayoutView="0" workbookViewId="0" topLeftCell="A1">
      <selection activeCell="F11" sqref="F11"/>
    </sheetView>
  </sheetViews>
  <sheetFormatPr defaultColWidth="9.00390625" defaultRowHeight="13.5"/>
  <cols>
    <col min="1" max="11" width="10.625" style="117" customWidth="1"/>
    <col min="12" max="16384" width="9.00390625" style="117" customWidth="1"/>
  </cols>
  <sheetData>
    <row r="1" ht="7.5" customHeight="1"/>
    <row r="2" ht="7.5" customHeight="1"/>
    <row r="3" ht="7.5" customHeight="1"/>
    <row r="4" ht="7.5" customHeight="1"/>
    <row r="5" spans="1:13" ht="42">
      <c r="A5" s="244" t="s">
        <v>101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122"/>
      <c r="M5" s="122"/>
    </row>
    <row r="6" ht="18" customHeight="1"/>
    <row r="7" spans="1:11" ht="24">
      <c r="A7" s="246" t="s">
        <v>19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</row>
    <row r="8" ht="12" customHeight="1"/>
    <row r="9" ht="12" customHeight="1"/>
    <row r="10" ht="12" customHeight="1" thickBot="1"/>
    <row r="11" spans="5:7" ht="20.25" customHeight="1" thickBot="1" thickTop="1">
      <c r="E11" s="118" t="s">
        <v>20</v>
      </c>
      <c r="F11" s="146"/>
      <c r="G11" s="119" t="s">
        <v>21</v>
      </c>
    </row>
    <row r="12" ht="14.25" thickTop="1"/>
    <row r="18" spans="1:12" ht="25.5">
      <c r="A18" s="247" t="s">
        <v>22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116"/>
    </row>
    <row r="19" spans="1:12" ht="13.5">
      <c r="A19" s="248"/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</row>
    <row r="20" spans="1:12" ht="17.25">
      <c r="A20" s="123"/>
      <c r="B20" s="123"/>
      <c r="C20" s="123" t="s">
        <v>23</v>
      </c>
      <c r="D20" s="123"/>
      <c r="E20" s="123"/>
      <c r="F20" s="123"/>
      <c r="G20" s="123"/>
      <c r="H20" s="123"/>
      <c r="I20" s="123"/>
      <c r="J20" s="123"/>
      <c r="K20" s="123"/>
      <c r="L20" s="123"/>
    </row>
    <row r="21" spans="1:12" ht="17.25">
      <c r="A21" s="123"/>
      <c r="B21" s="123"/>
      <c r="C21" s="123" t="s">
        <v>24</v>
      </c>
      <c r="D21" s="123"/>
      <c r="E21" s="123"/>
      <c r="F21" s="123"/>
      <c r="G21" s="123"/>
      <c r="H21" s="123"/>
      <c r="I21" s="123"/>
      <c r="J21" s="123"/>
      <c r="K21" s="123"/>
      <c r="L21" s="123"/>
    </row>
    <row r="23" ht="17.25">
      <c r="G23" s="120" t="s">
        <v>25</v>
      </c>
    </row>
    <row r="24" spans="7:8" ht="17.25">
      <c r="G24" s="121" t="s">
        <v>26</v>
      </c>
      <c r="H24" s="120" t="s">
        <v>27</v>
      </c>
    </row>
    <row r="25" spans="7:8" ht="17.25">
      <c r="G25" s="121" t="s">
        <v>28</v>
      </c>
      <c r="H25" s="120" t="s">
        <v>29</v>
      </c>
    </row>
  </sheetData>
  <sheetProtection password="EA09" sheet="1" selectLockedCells="1"/>
  <mergeCells count="4">
    <mergeCell ref="A5:K5"/>
    <mergeCell ref="A7:K7"/>
    <mergeCell ref="A18:K18"/>
    <mergeCell ref="A19:L19"/>
  </mergeCells>
  <printOptions/>
  <pageMargins left="0.787" right="0.787" top="0.984" bottom="0.984" header="0.512" footer="0.512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4"/>
  </sheetPr>
  <dimension ref="A1:P30"/>
  <sheetViews>
    <sheetView showGridLines="0" showZeros="0" zoomScale="90" zoomScaleNormal="90" zoomScalePageLayoutView="0" workbookViewId="0" topLeftCell="A1">
      <pane xSplit="3" ySplit="5" topLeftCell="D6" activePane="bottomRight" state="frozen"/>
      <selection pane="topLeft" activeCell="C8" sqref="C8"/>
      <selection pane="topRight" activeCell="C8" sqref="C8"/>
      <selection pane="bottomLeft" activeCell="C8" sqref="C8"/>
      <selection pane="bottomRight" activeCell="E6" sqref="E6"/>
    </sheetView>
  </sheetViews>
  <sheetFormatPr defaultColWidth="9.00390625" defaultRowHeight="13.5"/>
  <cols>
    <col min="1" max="1" width="10.625" style="0" customWidth="1"/>
    <col min="2" max="2" width="3.75390625" style="0" customWidth="1"/>
    <col min="3" max="3" width="28.625" style="0" customWidth="1"/>
    <col min="4" max="4" width="6.625" style="0" customWidth="1"/>
    <col min="5" max="5" width="12.625" style="0" customWidth="1"/>
    <col min="6" max="6" width="6.625" style="0" customWidth="1"/>
    <col min="7" max="7" width="12.625" style="0" customWidth="1"/>
    <col min="8" max="8" width="6.625" style="0" customWidth="1"/>
    <col min="9" max="9" width="12.625" style="0" customWidth="1"/>
    <col min="10" max="10" width="6.625" style="0" customWidth="1"/>
    <col min="11" max="11" width="12.50390625" style="0" customWidth="1"/>
    <col min="12" max="12" width="6.625" style="0" customWidth="1"/>
    <col min="13" max="13" width="12.625" style="0" customWidth="1"/>
    <col min="14" max="14" width="6.625" style="0" customWidth="1"/>
    <col min="15" max="15" width="12.625" style="0" customWidth="1"/>
    <col min="16" max="16" width="9.25390625" style="0" bestFit="1" customWidth="1"/>
    <col min="100" max="100" width="30.625" style="0" customWidth="1"/>
  </cols>
  <sheetData>
    <row r="1" spans="1:16" ht="13.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32.25">
      <c r="A2" s="54"/>
      <c r="B2" s="269" t="s">
        <v>54</v>
      </c>
      <c r="C2" s="270"/>
      <c r="D2" s="270"/>
      <c r="E2" s="270"/>
      <c r="F2" s="270"/>
      <c r="G2" s="270"/>
      <c r="H2" s="270"/>
      <c r="I2" s="270"/>
      <c r="J2" s="270"/>
      <c r="K2" s="270"/>
      <c r="L2" s="271"/>
      <c r="M2" s="271"/>
      <c r="N2" s="271"/>
      <c r="O2" s="271"/>
      <c r="P2" s="271"/>
    </row>
    <row r="3" spans="1:16" ht="17.25" customHeight="1" thickBo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 t="s">
        <v>15</v>
      </c>
    </row>
    <row r="4" spans="1:16" ht="22.5" customHeight="1">
      <c r="A4" s="54"/>
      <c r="B4" s="272"/>
      <c r="C4" s="273"/>
      <c r="D4" s="276" t="s">
        <v>1</v>
      </c>
      <c r="E4" s="277"/>
      <c r="F4" s="278" t="s">
        <v>3</v>
      </c>
      <c r="G4" s="276"/>
      <c r="H4" s="276"/>
      <c r="I4" s="276"/>
      <c r="J4" s="276"/>
      <c r="K4" s="276"/>
      <c r="L4" s="279"/>
      <c r="M4" s="279"/>
      <c r="N4" s="279"/>
      <c r="O4" s="280"/>
      <c r="P4" s="267" t="s">
        <v>14</v>
      </c>
    </row>
    <row r="5" spans="1:16" ht="22.5" customHeight="1" thickBot="1">
      <c r="A5" s="54"/>
      <c r="B5" s="274"/>
      <c r="C5" s="275"/>
      <c r="D5" s="55" t="s">
        <v>0</v>
      </c>
      <c r="E5" s="103" t="str">
        <f>"平成"&amp;'初期画面'!$F11&amp;"年度"</f>
        <v>平成年度</v>
      </c>
      <c r="F5" s="57" t="s">
        <v>0</v>
      </c>
      <c r="G5" s="58" t="str">
        <f>"平成"&amp;'初期画面'!$F11+1&amp;"年度"</f>
        <v>平成1年度</v>
      </c>
      <c r="H5" s="59" t="s">
        <v>0</v>
      </c>
      <c r="I5" s="58" t="str">
        <f>"平成"&amp;'初期画面'!$F11+2&amp;"年度"</f>
        <v>平成2年度</v>
      </c>
      <c r="J5" s="59" t="s">
        <v>0</v>
      </c>
      <c r="K5" s="58" t="str">
        <f>"平成"&amp;'初期画面'!$F11+3&amp;"年度"</f>
        <v>平成3年度</v>
      </c>
      <c r="L5" s="59" t="s">
        <v>0</v>
      </c>
      <c r="M5" s="58" t="str">
        <f>"平成"&amp;'初期画面'!$F11+4&amp;"年度"</f>
        <v>平成4年度</v>
      </c>
      <c r="N5" s="59" t="s">
        <v>0</v>
      </c>
      <c r="O5" s="60" t="str">
        <f>"平成"&amp;'初期画面'!$F11+5&amp;"年度"</f>
        <v>平成5年度</v>
      </c>
      <c r="P5" s="268"/>
    </row>
    <row r="6" spans="1:16" ht="22.5" customHeight="1">
      <c r="A6" s="54"/>
      <c r="B6" s="255" t="s">
        <v>68</v>
      </c>
      <c r="C6" s="256"/>
      <c r="D6" s="38">
        <v>1</v>
      </c>
      <c r="E6" s="124"/>
      <c r="F6" s="39">
        <v>1</v>
      </c>
      <c r="G6" s="87">
        <f>IF('損益修正'!D9="",ROUND($E6*(1+$P6),0),'損益修正'!D9)</f>
        <v>0</v>
      </c>
      <c r="H6" s="40">
        <v>1</v>
      </c>
      <c r="I6" s="87">
        <f>IF('損益修正'!E9="",ROUND($E6*(1+$P6)^2,0),'損益修正'!E9)</f>
        <v>0</v>
      </c>
      <c r="J6" s="40">
        <v>1</v>
      </c>
      <c r="K6" s="87">
        <f>IF('損益修正'!F9="",ROUND($E6*(1+$P6)^3,0),'損益修正'!F9)</f>
        <v>0</v>
      </c>
      <c r="L6" s="40">
        <v>1</v>
      </c>
      <c r="M6" s="87">
        <f>IF('損益修正'!G9="",ROUND($E6*(1+$P6)^4,0),'損益修正'!G9)</f>
        <v>0</v>
      </c>
      <c r="N6" s="40">
        <v>1</v>
      </c>
      <c r="O6" s="104">
        <f>IF('損益修正'!H9="",ROUND($E6*(1+$P6)^5,0),'損益修正'!H9)</f>
        <v>0</v>
      </c>
      <c r="P6" s="141"/>
    </row>
    <row r="7" spans="1:16" ht="22.5" customHeight="1">
      <c r="A7" s="54"/>
      <c r="B7" s="249" t="s">
        <v>69</v>
      </c>
      <c r="C7" s="250"/>
      <c r="D7" s="16">
        <f>IF(OR(E$6=0,E7=""),"",E7/E$6)</f>
      </c>
      <c r="E7" s="126"/>
      <c r="F7" s="17">
        <f>IF(OR(G$6=0,G7=""),"",G7/G$6)</f>
      </c>
      <c r="G7" s="41">
        <f>IF('損益修正'!D11="",ROUND($E7*(1+$P7),0),'損益修正'!D11)</f>
        <v>0</v>
      </c>
      <c r="H7" s="18">
        <f>IF(OR(I$6=0,I7=""),"",I7/I$6)</f>
      </c>
      <c r="I7" s="42">
        <f>IF('損益修正'!E11="",ROUND($E7*(1+$P7)^2,0),'損益修正'!E11)</f>
        <v>0</v>
      </c>
      <c r="J7" s="18">
        <f>IF(OR(K$6=0,K7=""),"",K7/K$6)</f>
      </c>
      <c r="K7" s="42">
        <f>IF('損益修正'!F11="",ROUND($E7*(1+$P7)^3,0),'損益修正'!F11)</f>
        <v>0</v>
      </c>
      <c r="L7" s="18">
        <f>IF(OR(M$6=0,M7=""),"",M7/M$6)</f>
      </c>
      <c r="M7" s="42">
        <f>IF('損益修正'!G11="",ROUND($E7*(1+$P7)^4,0),'損益修正'!G11)</f>
        <v>0</v>
      </c>
      <c r="N7" s="18">
        <f>IF(OR(O$6=0,O7=""),"",O7/O$6)</f>
      </c>
      <c r="O7" s="43">
        <f>IF('損益修正'!H11="",ROUND($E7*(1+$P7)^5,0),'損益修正'!H11)</f>
        <v>0</v>
      </c>
      <c r="P7" s="143"/>
    </row>
    <row r="8" spans="1:16" ht="22.5" customHeight="1">
      <c r="A8" s="54"/>
      <c r="B8" s="163"/>
      <c r="C8" s="161" t="s">
        <v>70</v>
      </c>
      <c r="D8" s="108">
        <f aca="true" t="shared" si="0" ref="D8:D30">IF(OR(E$6=0,E8=""),"",E8/E$6)</f>
      </c>
      <c r="E8" s="109">
        <f>E6-E7</f>
        <v>0</v>
      </c>
      <c r="F8" s="110">
        <f aca="true" t="shared" si="1" ref="F8:F30">IF(OR(G$6=0,G8=""),"",G8/G$6)</f>
      </c>
      <c r="G8" s="85">
        <f>G6-G7</f>
        <v>0</v>
      </c>
      <c r="H8" s="86">
        <f aca="true" t="shared" si="2" ref="H8:H30">IF(OR(I$6=0,I8=""),"",I8/I$6)</f>
      </c>
      <c r="I8" s="83">
        <f>I6-I7</f>
        <v>0</v>
      </c>
      <c r="J8" s="86">
        <f aca="true" t="shared" si="3" ref="J8:J30">IF(OR(K$6=0,K8=""),"",K8/K$6)</f>
      </c>
      <c r="K8" s="83">
        <f>K6-K7</f>
        <v>0</v>
      </c>
      <c r="L8" s="86">
        <f aca="true" t="shared" si="4" ref="L8:L30">IF(OR(M$6=0,M8=""),"",M8/M$6)</f>
      </c>
      <c r="M8" s="83">
        <f>M6-M7</f>
        <v>0</v>
      </c>
      <c r="N8" s="86">
        <f aca="true" t="shared" si="5" ref="N8:N30">IF(OR(O$6=0,O8=""),"",O8/O$6)</f>
      </c>
      <c r="O8" s="84">
        <f>O6-O7</f>
        <v>0</v>
      </c>
      <c r="P8" s="187"/>
    </row>
    <row r="9" spans="1:16" ht="22.5" customHeight="1">
      <c r="A9" s="54"/>
      <c r="B9" s="265" t="s">
        <v>71</v>
      </c>
      <c r="C9" s="252"/>
      <c r="D9" s="4">
        <f t="shared" si="0"/>
      </c>
      <c r="E9" s="175"/>
      <c r="F9" s="5">
        <f t="shared" si="1"/>
      </c>
      <c r="G9" s="28">
        <f>IF('損益修正'!D13="",ROUND($E9*(1+$P9),0),'損益修正'!D13)</f>
        <v>0</v>
      </c>
      <c r="H9" s="6">
        <f t="shared" si="2"/>
      </c>
      <c r="I9" s="29">
        <f>IF('損益修正'!E13="",ROUND($E9*(1+$P9),0),'損益修正'!E13)</f>
        <v>0</v>
      </c>
      <c r="J9" s="6">
        <f t="shared" si="3"/>
      </c>
      <c r="K9" s="29">
        <f>IF('損益修正'!F13="",ROUND($E9*(1+$P9),0),'損益修正'!F13)</f>
        <v>0</v>
      </c>
      <c r="L9" s="6">
        <f t="shared" si="4"/>
      </c>
      <c r="M9" s="29">
        <f>IF('損益修正'!G13="",ROUND($E9*(1+$P9),0),'損益修正'!G13)</f>
        <v>0</v>
      </c>
      <c r="N9" s="6">
        <f t="shared" si="5"/>
      </c>
      <c r="O9" s="30">
        <f>IF('損益修正'!H13="",ROUND($E9*(1+$P9),0),'損益修正'!H13)</f>
        <v>0</v>
      </c>
      <c r="P9" s="191"/>
    </row>
    <row r="10" spans="1:16" ht="22.5" customHeight="1">
      <c r="A10" s="54"/>
      <c r="B10" s="266" t="s">
        <v>2</v>
      </c>
      <c r="C10" s="254"/>
      <c r="D10" s="7">
        <f t="shared" si="0"/>
      </c>
      <c r="E10" s="125"/>
      <c r="F10" s="8">
        <f t="shared" si="1"/>
      </c>
      <c r="G10" s="90">
        <f>IF('損益修正'!D15="",ROUND($E10*(1+$P10),0),'損益修正'!D15)</f>
        <v>0</v>
      </c>
      <c r="H10" s="9">
        <f t="shared" si="2"/>
      </c>
      <c r="I10" s="91">
        <f>IF('損益修正'!E15="",ROUND($E10*(1+$P10)^2,0),'損益修正'!E15)</f>
        <v>0</v>
      </c>
      <c r="J10" s="9">
        <f t="shared" si="3"/>
      </c>
      <c r="K10" s="91">
        <f>IF('損益修正'!F15="",ROUND($E10*(1+$P10)^3,0),'損益修正'!F15)</f>
        <v>0</v>
      </c>
      <c r="L10" s="9">
        <f t="shared" si="4"/>
      </c>
      <c r="M10" s="91">
        <f>IF('損益修正'!G15="",ROUND($E10*(1+$P10)^4,0),'損益修正'!G15)</f>
        <v>0</v>
      </c>
      <c r="N10" s="9">
        <f t="shared" si="5"/>
      </c>
      <c r="O10" s="92">
        <f>IF('損益修正'!H15="",ROUND($E10*(1+$P10)^5,0),'損益修正'!H15)</f>
        <v>0</v>
      </c>
      <c r="P10" s="188"/>
    </row>
    <row r="11" spans="1:16" ht="22.5" customHeight="1">
      <c r="A11" s="54"/>
      <c r="B11" s="249" t="s">
        <v>72</v>
      </c>
      <c r="C11" s="250"/>
      <c r="D11" s="16">
        <f t="shared" si="0"/>
      </c>
      <c r="E11" s="126"/>
      <c r="F11" s="17">
        <f t="shared" si="1"/>
      </c>
      <c r="G11" s="41">
        <f>IF('損益修正'!D17="",ROUND($E11*(1+$P11),0),'損益修正'!D17)</f>
        <v>0</v>
      </c>
      <c r="H11" s="18">
        <f t="shared" si="2"/>
      </c>
      <c r="I11" s="42">
        <f>IF('損益修正'!E17="",ROUND($E11*(1+$P11)^2,0),'損益修正'!E17)</f>
        <v>0</v>
      </c>
      <c r="J11" s="18">
        <f t="shared" si="3"/>
      </c>
      <c r="K11" s="42">
        <f>IF('損益修正'!F17="",ROUND($E11*(1+$P11)^3,0),'損益修正'!F17)</f>
        <v>0</v>
      </c>
      <c r="L11" s="18">
        <f t="shared" si="4"/>
      </c>
      <c r="M11" s="42">
        <f>IF('損益修正'!G17="",ROUND($E11*(1+$P11)^4,0),'損益修正'!G17)</f>
        <v>0</v>
      </c>
      <c r="N11" s="18">
        <f t="shared" si="5"/>
      </c>
      <c r="O11" s="43">
        <f>IF('損益修正'!H17="",ROUND($E11*(1+$P11)^5,0),'損益修正'!H17)</f>
        <v>0</v>
      </c>
      <c r="P11" s="189"/>
    </row>
    <row r="12" spans="1:16" ht="22.5" customHeight="1">
      <c r="A12" s="54"/>
      <c r="B12" s="164"/>
      <c r="C12" s="162" t="s">
        <v>73</v>
      </c>
      <c r="D12" s="10">
        <f t="shared" si="0"/>
      </c>
      <c r="E12" s="165">
        <f>SUM(E9:E11)</f>
        <v>0</v>
      </c>
      <c r="F12" s="11">
        <f t="shared" si="1"/>
      </c>
      <c r="G12" s="93">
        <f>SUM(G9:G11)</f>
        <v>0</v>
      </c>
      <c r="H12" s="12">
        <f t="shared" si="2"/>
      </c>
      <c r="I12" s="93">
        <f>SUM(I9:I11)</f>
        <v>0</v>
      </c>
      <c r="J12" s="12">
        <f t="shared" si="3"/>
      </c>
      <c r="K12" s="93">
        <f>SUM(K9:K11)</f>
        <v>0</v>
      </c>
      <c r="L12" s="12">
        <f t="shared" si="4"/>
      </c>
      <c r="M12" s="93">
        <f>SUM(M9:M11)</f>
        <v>0</v>
      </c>
      <c r="N12" s="12">
        <f t="shared" si="5"/>
      </c>
      <c r="O12" s="156">
        <f>SUM(O9:O11)</f>
        <v>0</v>
      </c>
      <c r="P12" s="95"/>
    </row>
    <row r="13" spans="1:16" ht="22.5" customHeight="1" thickBot="1">
      <c r="A13" s="54"/>
      <c r="B13" s="192"/>
      <c r="C13" s="193" t="s">
        <v>74</v>
      </c>
      <c r="D13" s="194">
        <f t="shared" si="0"/>
      </c>
      <c r="E13" s="195">
        <f>E8-E12</f>
        <v>0</v>
      </c>
      <c r="F13" s="196">
        <f t="shared" si="1"/>
      </c>
      <c r="G13" s="197">
        <f>G8-G12</f>
        <v>0</v>
      </c>
      <c r="H13" s="198">
        <f t="shared" si="2"/>
      </c>
      <c r="I13" s="199">
        <f>I8-I12</f>
        <v>0</v>
      </c>
      <c r="J13" s="198">
        <f t="shared" si="3"/>
      </c>
      <c r="K13" s="199">
        <f>K8-K12</f>
        <v>0</v>
      </c>
      <c r="L13" s="198">
        <f t="shared" si="4"/>
      </c>
      <c r="M13" s="199">
        <f>M8-M12</f>
        <v>0</v>
      </c>
      <c r="N13" s="198">
        <f t="shared" si="5"/>
      </c>
      <c r="O13" s="200">
        <f>O8-O12</f>
        <v>0</v>
      </c>
      <c r="P13" s="200"/>
    </row>
    <row r="14" spans="1:16" ht="22.5" customHeight="1">
      <c r="A14" s="54"/>
      <c r="B14" s="257" t="s">
        <v>35</v>
      </c>
      <c r="C14" s="258"/>
      <c r="D14" s="201">
        <f t="shared" si="0"/>
      </c>
      <c r="E14" s="202"/>
      <c r="F14" s="203">
        <f t="shared" si="1"/>
      </c>
      <c r="G14" s="204">
        <f>IF('損益修正'!D19="",ROUND($E14*(1+$P14),0),'損益修正'!D19)</f>
        <v>0</v>
      </c>
      <c r="H14" s="205">
        <f t="shared" si="2"/>
      </c>
      <c r="I14" s="206">
        <f>IF('損益修正'!E19="",ROUND($E14*(1+$P14),0),'損益修正'!E19)</f>
        <v>0</v>
      </c>
      <c r="J14" s="205">
        <f t="shared" si="3"/>
      </c>
      <c r="K14" s="206">
        <f>IF('損益修正'!F19="",ROUND($E14*(1+$P14),0),'損益修正'!F19)</f>
        <v>0</v>
      </c>
      <c r="L14" s="205">
        <f t="shared" si="4"/>
      </c>
      <c r="M14" s="206">
        <f>IF('損益修正'!G19="",ROUND($E14*(1+$P14),0),'損益修正'!G19)</f>
        <v>0</v>
      </c>
      <c r="N14" s="205">
        <f t="shared" si="5"/>
      </c>
      <c r="O14" s="207">
        <f>IF('損益修正'!H19="",ROUND($E14*(1+$P14),0),'損益修正'!H19)</f>
        <v>0</v>
      </c>
      <c r="P14" s="208"/>
    </row>
    <row r="15" spans="1:16" ht="22.5" customHeight="1">
      <c r="A15" s="54"/>
      <c r="B15" s="259" t="s">
        <v>75</v>
      </c>
      <c r="C15" s="260"/>
      <c r="D15" s="209">
        <f t="shared" si="0"/>
      </c>
      <c r="E15" s="210"/>
      <c r="F15" s="211">
        <f t="shared" si="1"/>
      </c>
      <c r="G15" s="212">
        <f>IF('損益修正'!D21="",ROUND($E15*(1+$P15),0),'損益修正'!D21)</f>
        <v>0</v>
      </c>
      <c r="H15" s="213">
        <f t="shared" si="2"/>
      </c>
      <c r="I15" s="214">
        <f>IF('損益修正'!E21="",ROUND($E15*(1+$P15),0),'損益修正'!E21)</f>
        <v>0</v>
      </c>
      <c r="J15" s="213">
        <f t="shared" si="3"/>
      </c>
      <c r="K15" s="214">
        <f>IF('損益修正'!F21="",ROUND($E15*(1+$P15),0),'損益修正'!F21)</f>
        <v>0</v>
      </c>
      <c r="L15" s="213">
        <f t="shared" si="4"/>
      </c>
      <c r="M15" s="214">
        <f>IF('損益修正'!G21="",ROUND($E15*(1+$P15),0),'損益修正'!G21)</f>
        <v>0</v>
      </c>
      <c r="N15" s="213">
        <f t="shared" si="5"/>
      </c>
      <c r="O15" s="215">
        <f>IF('損益修正'!H21="",ROUND($E15*(1+$P15),0),'損益修正'!H21)</f>
        <v>0</v>
      </c>
      <c r="P15" s="216"/>
    </row>
    <row r="16" spans="1:16" ht="22.5" customHeight="1">
      <c r="A16" s="54"/>
      <c r="B16" s="261" t="s">
        <v>76</v>
      </c>
      <c r="C16" s="262"/>
      <c r="D16" s="209">
        <f t="shared" si="0"/>
      </c>
      <c r="E16" s="210"/>
      <c r="F16" s="211">
        <f t="shared" si="1"/>
      </c>
      <c r="G16" s="212">
        <f>IF('損益修正'!D23="",ROUND($E16*(1+$P16),0),'損益修正'!D23)</f>
        <v>0</v>
      </c>
      <c r="H16" s="213">
        <f t="shared" si="2"/>
      </c>
      <c r="I16" s="214">
        <f>IF('損益修正'!E23="",ROUND($E16*(1+$P16),0),'損益修正'!E23)</f>
        <v>0</v>
      </c>
      <c r="J16" s="213">
        <f t="shared" si="3"/>
      </c>
      <c r="K16" s="214">
        <f>IF('損益修正'!F23="",ROUND($E16*(1+$P16),0),'損益修正'!F23)</f>
        <v>0</v>
      </c>
      <c r="L16" s="213">
        <f t="shared" si="4"/>
      </c>
      <c r="M16" s="214">
        <f>IF('損益修正'!G23="",ROUND($E16*(1+$P16),0),'損益修正'!G23)</f>
        <v>0</v>
      </c>
      <c r="N16" s="213">
        <f t="shared" si="5"/>
      </c>
      <c r="O16" s="215">
        <f>IF('損益修正'!H23="",ROUND($E16*(1+$P16),0),'損益修正'!H23)</f>
        <v>0</v>
      </c>
      <c r="P16" s="216"/>
    </row>
    <row r="17" spans="1:16" ht="22.5" customHeight="1">
      <c r="A17" s="54"/>
      <c r="B17" s="217"/>
      <c r="C17" s="218" t="s">
        <v>77</v>
      </c>
      <c r="D17" s="219">
        <f t="shared" si="0"/>
      </c>
      <c r="E17" s="220">
        <f>SUM(E14:E16)</f>
        <v>0</v>
      </c>
      <c r="F17" s="221">
        <f t="shared" si="1"/>
      </c>
      <c r="G17" s="222">
        <f>SUM(G14:G16)</f>
        <v>0</v>
      </c>
      <c r="H17" s="223">
        <f t="shared" si="2"/>
      </c>
      <c r="I17" s="224">
        <f>SUM(I14:I16)</f>
        <v>0</v>
      </c>
      <c r="J17" s="223">
        <f t="shared" si="3"/>
      </c>
      <c r="K17" s="224">
        <f>SUM(K14:K16)</f>
        <v>0</v>
      </c>
      <c r="L17" s="223">
        <f t="shared" si="4"/>
      </c>
      <c r="M17" s="224">
        <f>SUM(M14:M16)</f>
        <v>0</v>
      </c>
      <c r="N17" s="223">
        <f t="shared" si="5"/>
      </c>
      <c r="O17" s="225">
        <f>SUM(O14:O16)</f>
        <v>0</v>
      </c>
      <c r="P17" s="226"/>
    </row>
    <row r="18" spans="1:16" ht="22.5" customHeight="1">
      <c r="A18" s="54"/>
      <c r="B18" s="263" t="s">
        <v>36</v>
      </c>
      <c r="C18" s="264"/>
      <c r="D18" s="227">
        <f t="shared" si="0"/>
      </c>
      <c r="E18" s="228"/>
      <c r="F18" s="229">
        <f t="shared" si="1"/>
      </c>
      <c r="G18" s="230">
        <f>IF('損益修正'!D25="",ROUND($E18*(1+$P18),0),'損益修正'!D25)</f>
        <v>0</v>
      </c>
      <c r="H18" s="231">
        <f t="shared" si="2"/>
      </c>
      <c r="I18" s="232">
        <f>IF('損益修正'!E25="",ROUND($E18*(1+$P18),0),'損益修正'!E25)</f>
        <v>0</v>
      </c>
      <c r="J18" s="231">
        <f t="shared" si="3"/>
      </c>
      <c r="K18" s="232">
        <f>IF('損益修正'!F25="",ROUND($E18*(1+$P18),0),'損益修正'!F25)</f>
        <v>0</v>
      </c>
      <c r="L18" s="231">
        <f t="shared" si="4"/>
      </c>
      <c r="M18" s="232">
        <f>IF('損益修正'!G25="",ROUND($E18*(1+$P18),0),'損益修正'!G25)</f>
        <v>0</v>
      </c>
      <c r="N18" s="231">
        <f t="shared" si="5"/>
      </c>
      <c r="O18" s="233">
        <f>IF('損益修正'!H25="",ROUND($E18*(1+$P18),0),'損益修正'!H25)</f>
        <v>0</v>
      </c>
      <c r="P18" s="234"/>
    </row>
    <row r="19" spans="1:16" ht="22.5" customHeight="1">
      <c r="A19" s="54"/>
      <c r="B19" s="261" t="s">
        <v>78</v>
      </c>
      <c r="C19" s="262"/>
      <c r="D19" s="209">
        <f t="shared" si="0"/>
      </c>
      <c r="E19" s="210"/>
      <c r="F19" s="211">
        <f t="shared" si="1"/>
      </c>
      <c r="G19" s="212">
        <f>IF('損益修正'!D27="",ROUND($E19*(1+$P19),0),'損益修正'!D27)</f>
        <v>0</v>
      </c>
      <c r="H19" s="213">
        <f t="shared" si="2"/>
      </c>
      <c r="I19" s="214">
        <f>IF('損益修正'!E27="",ROUND($E19*(1+$P19),0),'損益修正'!E27)</f>
        <v>0</v>
      </c>
      <c r="J19" s="213">
        <f t="shared" si="3"/>
      </c>
      <c r="K19" s="214">
        <f>IF('損益修正'!F27="",ROUND($E19*(1+$P19),0),'損益修正'!F27)</f>
        <v>0</v>
      </c>
      <c r="L19" s="213">
        <f t="shared" si="4"/>
      </c>
      <c r="M19" s="214">
        <f>IF('損益修正'!G27="",ROUND($E19*(1+$P19),0),'損益修正'!G27)</f>
        <v>0</v>
      </c>
      <c r="N19" s="213">
        <f t="shared" si="5"/>
      </c>
      <c r="O19" s="215">
        <f>IF('損益修正'!H27="",ROUND($E19*(1+$P19),0),'損益修正'!H27)</f>
        <v>0</v>
      </c>
      <c r="P19" s="216"/>
    </row>
    <row r="20" spans="1:16" ht="22.5" customHeight="1">
      <c r="A20" s="54"/>
      <c r="B20" s="217"/>
      <c r="C20" s="218" t="s">
        <v>79</v>
      </c>
      <c r="D20" s="219">
        <f t="shared" si="0"/>
      </c>
      <c r="E20" s="220">
        <f>SUM(E18:E19)</f>
        <v>0</v>
      </c>
      <c r="F20" s="221">
        <f t="shared" si="1"/>
      </c>
      <c r="G20" s="222">
        <f>SUM(G18:G19)</f>
        <v>0</v>
      </c>
      <c r="H20" s="223">
        <f t="shared" si="2"/>
      </c>
      <c r="I20" s="224">
        <f>SUM(I18:I19)</f>
        <v>0</v>
      </c>
      <c r="J20" s="223">
        <f t="shared" si="3"/>
      </c>
      <c r="K20" s="224">
        <f>SUM(K18:K19)</f>
        <v>0</v>
      </c>
      <c r="L20" s="223">
        <f t="shared" si="4"/>
      </c>
      <c r="M20" s="224">
        <f>SUM(M18:M19)</f>
        <v>0</v>
      </c>
      <c r="N20" s="223">
        <f t="shared" si="5"/>
      </c>
      <c r="O20" s="225">
        <f>SUM(O18:O19)</f>
        <v>0</v>
      </c>
      <c r="P20" s="226"/>
    </row>
    <row r="21" spans="1:16" ht="22.5" customHeight="1" thickBot="1">
      <c r="A21" s="54"/>
      <c r="B21" s="235"/>
      <c r="C21" s="236" t="s">
        <v>37</v>
      </c>
      <c r="D21" s="237">
        <f t="shared" si="0"/>
      </c>
      <c r="E21" s="238">
        <f>E13+E17-E20</f>
        <v>0</v>
      </c>
      <c r="F21" s="239">
        <f t="shared" si="1"/>
      </c>
      <c r="G21" s="240">
        <f>G13+G17-G20</f>
        <v>0</v>
      </c>
      <c r="H21" s="241">
        <f t="shared" si="2"/>
      </c>
      <c r="I21" s="242">
        <f>I13+I17-I20</f>
        <v>0</v>
      </c>
      <c r="J21" s="241">
        <f t="shared" si="3"/>
      </c>
      <c r="K21" s="242">
        <f>K13+K17-K20</f>
        <v>0</v>
      </c>
      <c r="L21" s="241">
        <f t="shared" si="4"/>
      </c>
      <c r="M21" s="242">
        <f>M13+M17-M20</f>
        <v>0</v>
      </c>
      <c r="N21" s="241">
        <f t="shared" si="5"/>
      </c>
      <c r="O21" s="243">
        <f>O13+O17-O20</f>
        <v>0</v>
      </c>
      <c r="P21" s="243"/>
    </row>
    <row r="22" spans="1:16" ht="22.5" customHeight="1">
      <c r="A22" s="54"/>
      <c r="B22" s="255" t="s">
        <v>38</v>
      </c>
      <c r="C22" s="256"/>
      <c r="D22" s="38">
        <f t="shared" si="0"/>
      </c>
      <c r="E22" s="124"/>
      <c r="F22" s="39">
        <f t="shared" si="1"/>
      </c>
      <c r="G22" s="87">
        <f>IF('損益修正'!D29="",ROUND($E22*(1+$P22),0),'損益修正'!D29)</f>
        <v>0</v>
      </c>
      <c r="H22" s="40">
        <f t="shared" si="2"/>
      </c>
      <c r="I22" s="88">
        <f>IF('損益修正'!E29="",ROUND($E22*(1+$P22),0),'損益修正'!E29)</f>
        <v>0</v>
      </c>
      <c r="J22" s="40">
        <f t="shared" si="3"/>
      </c>
      <c r="K22" s="88">
        <f>IF('損益修正'!F29="",ROUND($E22*(1+$P22),0),'損益修正'!F29)</f>
        <v>0</v>
      </c>
      <c r="L22" s="40">
        <f t="shared" si="4"/>
      </c>
      <c r="M22" s="88">
        <f>IF('損益修正'!G29="",ROUND($E22*(1+$P22),0),'損益修正'!G29)</f>
        <v>0</v>
      </c>
      <c r="N22" s="40">
        <f t="shared" si="5"/>
      </c>
      <c r="O22" s="89">
        <f>IF('損益修正'!H29="",ROUND($E22*(1+$P22),0),'損益修正'!H29)</f>
        <v>0</v>
      </c>
      <c r="P22" s="141"/>
    </row>
    <row r="23" spans="1:16" ht="22.5" customHeight="1">
      <c r="A23" s="54"/>
      <c r="B23" s="249" t="s">
        <v>86</v>
      </c>
      <c r="C23" s="250"/>
      <c r="D23" s="16">
        <f t="shared" si="0"/>
      </c>
      <c r="E23" s="126"/>
      <c r="F23" s="17">
        <f t="shared" si="1"/>
      </c>
      <c r="G23" s="41">
        <f>IF('損益修正'!D31="",ROUND($E23*(1+$P23),0),'損益修正'!D31)</f>
        <v>0</v>
      </c>
      <c r="H23" s="18">
        <f t="shared" si="2"/>
      </c>
      <c r="I23" s="42">
        <f>IF('損益修正'!E31="",ROUND($E23*(1+$P23),0),'損益修正'!E31)</f>
        <v>0</v>
      </c>
      <c r="J23" s="18">
        <f t="shared" si="3"/>
      </c>
      <c r="K23" s="42">
        <f>IF('損益修正'!F31="",ROUND($E23*(1+$P23),0),'損益修正'!F31)</f>
        <v>0</v>
      </c>
      <c r="L23" s="18">
        <f t="shared" si="4"/>
      </c>
      <c r="M23" s="42">
        <f>IF('損益修正'!G31="",ROUND($E23*(1+$P23),0),'損益修正'!G31)</f>
        <v>0</v>
      </c>
      <c r="N23" s="18">
        <f t="shared" si="5"/>
      </c>
      <c r="O23" s="43">
        <f>IF('損益修正'!H31="",ROUND($E23*(1+$P23),0),'損益修正'!H31)</f>
        <v>0</v>
      </c>
      <c r="P23" s="143"/>
    </row>
    <row r="24" spans="1:16" ht="22.5" customHeight="1">
      <c r="A24" s="54"/>
      <c r="B24" s="164"/>
      <c r="C24" s="162" t="s">
        <v>80</v>
      </c>
      <c r="D24" s="10">
        <f t="shared" si="0"/>
      </c>
      <c r="E24" s="165">
        <f>SUM(E22:E23)</f>
        <v>0</v>
      </c>
      <c r="F24" s="11">
        <f t="shared" si="1"/>
      </c>
      <c r="G24" s="93">
        <f>SUM(G22:G23)</f>
        <v>0</v>
      </c>
      <c r="H24" s="12">
        <f t="shared" si="2"/>
      </c>
      <c r="I24" s="94">
        <f>SUM(I22:I23)</f>
        <v>0</v>
      </c>
      <c r="J24" s="12">
        <f t="shared" si="3"/>
      </c>
      <c r="K24" s="94">
        <f>SUM(K22:K23)</f>
        <v>0</v>
      </c>
      <c r="L24" s="12">
        <f t="shared" si="4"/>
      </c>
      <c r="M24" s="94">
        <f>SUM(M22:M23)</f>
        <v>0</v>
      </c>
      <c r="N24" s="12">
        <f t="shared" si="5"/>
      </c>
      <c r="O24" s="95">
        <f>SUM(O22:O23)</f>
        <v>0</v>
      </c>
      <c r="P24" s="95"/>
    </row>
    <row r="25" spans="1:16" ht="22.5" customHeight="1">
      <c r="A25" s="54"/>
      <c r="B25" s="251" t="s">
        <v>81</v>
      </c>
      <c r="C25" s="252"/>
      <c r="D25" s="4">
        <f t="shared" si="0"/>
      </c>
      <c r="E25" s="127"/>
      <c r="F25" s="5">
        <f t="shared" si="1"/>
      </c>
      <c r="G25" s="28">
        <f>IF('損益修正'!D33="",ROUND($E25*(1+$P25),0),'損益修正'!D33)</f>
        <v>0</v>
      </c>
      <c r="H25" s="6">
        <f t="shared" si="2"/>
      </c>
      <c r="I25" s="29">
        <f>IF('損益修正'!E33="",ROUND($E25*(1+$P25),0),'損益修正'!E33)</f>
        <v>0</v>
      </c>
      <c r="J25" s="6">
        <f t="shared" si="3"/>
      </c>
      <c r="K25" s="29">
        <f>IF('損益修正'!F33="",ROUND($E25*(1+$P25),0),'損益修正'!F33)</f>
        <v>0</v>
      </c>
      <c r="L25" s="6">
        <f t="shared" si="4"/>
      </c>
      <c r="M25" s="29">
        <f>IF('損益修正'!G33="",ROUND($E25*(1+$P25),0),'損益修正'!G33)</f>
        <v>0</v>
      </c>
      <c r="N25" s="6">
        <f t="shared" si="5"/>
      </c>
      <c r="O25" s="30">
        <f>IF('損益修正'!H33="",ROUND($E25*(1+$P25),0),'損益修正'!H33)</f>
        <v>0</v>
      </c>
      <c r="P25" s="144"/>
    </row>
    <row r="26" spans="1:16" ht="22.5" customHeight="1">
      <c r="A26" s="54"/>
      <c r="B26" s="253" t="s">
        <v>87</v>
      </c>
      <c r="C26" s="254"/>
      <c r="D26" s="7">
        <f t="shared" si="0"/>
      </c>
      <c r="E26" s="125"/>
      <c r="F26" s="8">
        <f t="shared" si="1"/>
      </c>
      <c r="G26" s="90">
        <f>IF('損益修正'!D35="",ROUND($E26*(1+$P26),0),'損益修正'!D35)</f>
        <v>0</v>
      </c>
      <c r="H26" s="9">
        <f t="shared" si="2"/>
      </c>
      <c r="I26" s="91">
        <f>IF('損益修正'!E35="",ROUND($E26*(1+$P26),0),'損益修正'!E35)</f>
        <v>0</v>
      </c>
      <c r="J26" s="9">
        <f t="shared" si="3"/>
      </c>
      <c r="K26" s="91">
        <f>IF('損益修正'!F35="",ROUND($E26*(1+$P26),0),'損益修正'!F35)</f>
        <v>0</v>
      </c>
      <c r="L26" s="9">
        <f t="shared" si="4"/>
      </c>
      <c r="M26" s="91">
        <f>IF('損益修正'!G35="",ROUND($E26*(1+$P26),0),'損益修正'!G35)</f>
        <v>0</v>
      </c>
      <c r="N26" s="9">
        <f t="shared" si="5"/>
      </c>
      <c r="O26" s="92">
        <f>IF('損益修正'!H35="",ROUND($E26*(1+$P26),0),'損益修正'!H35)</f>
        <v>0</v>
      </c>
      <c r="P26" s="142"/>
    </row>
    <row r="27" spans="1:16" ht="22.5" customHeight="1" thickBot="1">
      <c r="A27" s="54"/>
      <c r="B27" s="166"/>
      <c r="C27" s="167" t="s">
        <v>82</v>
      </c>
      <c r="D27" s="168">
        <f t="shared" si="0"/>
      </c>
      <c r="E27" s="169">
        <f>SUM(E25:E26)</f>
        <v>0</v>
      </c>
      <c r="F27" s="170">
        <f t="shared" si="1"/>
      </c>
      <c r="G27" s="171">
        <f>SUM(G25:G26)</f>
        <v>0</v>
      </c>
      <c r="H27" s="172">
        <f t="shared" si="2"/>
      </c>
      <c r="I27" s="173">
        <f>SUM(I25:I26)</f>
        <v>0</v>
      </c>
      <c r="J27" s="172">
        <f t="shared" si="3"/>
      </c>
      <c r="K27" s="173">
        <f>SUM(K25:K26)</f>
        <v>0</v>
      </c>
      <c r="L27" s="172">
        <f t="shared" si="4"/>
      </c>
      <c r="M27" s="173">
        <f>SUM(M25:M26)</f>
        <v>0</v>
      </c>
      <c r="N27" s="172">
        <f t="shared" si="5"/>
      </c>
      <c r="O27" s="174">
        <f>SUM(O25:O26)</f>
        <v>0</v>
      </c>
      <c r="P27" s="174"/>
    </row>
    <row r="28" spans="1:16" ht="22.5" customHeight="1" thickBot="1">
      <c r="A28" s="54"/>
      <c r="B28" s="159"/>
      <c r="C28" s="160" t="s">
        <v>39</v>
      </c>
      <c r="D28" s="44">
        <f t="shared" si="0"/>
      </c>
      <c r="E28" s="51">
        <f>E21+E24-E27</f>
        <v>0</v>
      </c>
      <c r="F28" s="45">
        <f t="shared" si="1"/>
      </c>
      <c r="G28" s="23">
        <f>G21+G24-G27</f>
        <v>0</v>
      </c>
      <c r="H28" s="46">
        <f t="shared" si="2"/>
      </c>
      <c r="I28" s="52">
        <f>I21+I24-I27</f>
        <v>0</v>
      </c>
      <c r="J28" s="46">
        <f t="shared" si="3"/>
      </c>
      <c r="K28" s="52">
        <f>K21+K24-K27</f>
        <v>0</v>
      </c>
      <c r="L28" s="46">
        <f t="shared" si="4"/>
      </c>
      <c r="M28" s="52">
        <f>M21+M24-M27</f>
        <v>0</v>
      </c>
      <c r="N28" s="46">
        <f t="shared" si="5"/>
      </c>
      <c r="O28" s="53">
        <f>O21+O24-O27</f>
        <v>0</v>
      </c>
      <c r="P28" s="53"/>
    </row>
    <row r="29" spans="1:16" ht="22.5" customHeight="1" thickBot="1">
      <c r="A29" s="54"/>
      <c r="B29" s="159"/>
      <c r="C29" s="160" t="s">
        <v>83</v>
      </c>
      <c r="D29" s="13">
        <f t="shared" si="0"/>
      </c>
      <c r="E29" s="127"/>
      <c r="F29" s="14">
        <f t="shared" si="1"/>
      </c>
      <c r="G29" s="48">
        <f>IF('損益修正'!D37="",IF(G28&lt;=0,0,IF(G28&lt;=8000,ROUND(G28*0.27,0),ROUND(2160+(G28-8000)*0.4,0))),'損益修正'!D37)</f>
        <v>0</v>
      </c>
      <c r="H29" s="15">
        <f t="shared" si="2"/>
      </c>
      <c r="I29" s="49">
        <f>IF('損益修正'!E37="",IF(I28&lt;=0,0,IF(I28&lt;=8000,ROUND(I28*0.27,0),ROUND(2160+(I28-8000)*0.4,0))),'損益修正'!E37)</f>
        <v>0</v>
      </c>
      <c r="J29" s="15">
        <f t="shared" si="3"/>
      </c>
      <c r="K29" s="49">
        <f>IF('損益修正'!F37="",IF(K28&lt;=0,0,IF(K28&lt;=8000,ROUND(K28*0.27,0),ROUND(2160+(K28-8000)*0.4,0))),'損益修正'!F37)</f>
        <v>0</v>
      </c>
      <c r="L29" s="15">
        <f t="shared" si="4"/>
      </c>
      <c r="M29" s="49">
        <f>IF('損益修正'!G37="",IF(M28&lt;=0,0,IF(M28&lt;=8000,ROUND(M28*0.27,0),ROUND(2160+(M28-8000)*0.4,0))),'損益修正'!G37)</f>
        <v>0</v>
      </c>
      <c r="N29" s="15">
        <f t="shared" si="5"/>
      </c>
      <c r="O29" s="50">
        <f>IF('損益修正'!H37="",IF(O28&lt;=0,0,IF(O28&lt;=8000,ROUND(O28*0.27,0),ROUND(2160+(O28-8000)*0.4,0))),'損益修正'!H37)</f>
        <v>0</v>
      </c>
      <c r="P29" s="50"/>
    </row>
    <row r="30" spans="1:16" ht="22.5" customHeight="1" thickBot="1">
      <c r="A30" s="54"/>
      <c r="B30" s="159"/>
      <c r="C30" s="160" t="s">
        <v>40</v>
      </c>
      <c r="D30" s="44">
        <f t="shared" si="0"/>
      </c>
      <c r="E30" s="51">
        <f>E28-E29</f>
        <v>0</v>
      </c>
      <c r="F30" s="45">
        <f t="shared" si="1"/>
      </c>
      <c r="G30" s="23">
        <f>G28-G29</f>
        <v>0</v>
      </c>
      <c r="H30" s="46">
        <f t="shared" si="2"/>
      </c>
      <c r="I30" s="52">
        <f>I28-I29</f>
        <v>0</v>
      </c>
      <c r="J30" s="46">
        <f t="shared" si="3"/>
      </c>
      <c r="K30" s="52">
        <f>K28-K29</f>
        <v>0</v>
      </c>
      <c r="L30" s="46">
        <f t="shared" si="4"/>
      </c>
      <c r="M30" s="52">
        <f>M28-M29</f>
        <v>0</v>
      </c>
      <c r="N30" s="46">
        <f t="shared" si="5"/>
      </c>
      <c r="O30" s="53">
        <f>O28-O29</f>
        <v>0</v>
      </c>
      <c r="P30" s="53"/>
    </row>
  </sheetData>
  <sheetProtection password="EA09" sheet="1" selectLockedCells="1"/>
  <mergeCells count="19">
    <mergeCell ref="B6:C6"/>
    <mergeCell ref="B7:C7"/>
    <mergeCell ref="B9:C9"/>
    <mergeCell ref="B10:C10"/>
    <mergeCell ref="P4:P5"/>
    <mergeCell ref="B2:P2"/>
    <mergeCell ref="B4:C5"/>
    <mergeCell ref="D4:E4"/>
    <mergeCell ref="F4:O4"/>
    <mergeCell ref="B23:C23"/>
    <mergeCell ref="B25:C25"/>
    <mergeCell ref="B26:C26"/>
    <mergeCell ref="B22:C22"/>
    <mergeCell ref="B11:C11"/>
    <mergeCell ref="B14:C14"/>
    <mergeCell ref="B15:C15"/>
    <mergeCell ref="B16:C16"/>
    <mergeCell ref="B18:C18"/>
    <mergeCell ref="B19:C19"/>
  </mergeCells>
  <printOptions horizontalCentered="1" verticalCentered="1"/>
  <pageMargins left="0.5905511811023623" right="0.5905511811023623" top="0.5905511811023623" bottom="0.5905511811023623" header="0.5118110236220472" footer="0.5118110236220472"/>
  <pageSetup orientation="landscape" paperSize="8" scale="118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2"/>
  </sheetPr>
  <dimension ref="A2:P46"/>
  <sheetViews>
    <sheetView showGridLines="0" showRowColHeaders="0" showZeros="0" zoomScale="90" zoomScaleNormal="9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7" sqref="F7"/>
    </sheetView>
  </sheetViews>
  <sheetFormatPr defaultColWidth="9.00390625" defaultRowHeight="13.5"/>
  <cols>
    <col min="1" max="1" width="10.625" style="54" customWidth="1"/>
    <col min="2" max="2" width="5.625" style="54" customWidth="1"/>
    <col min="3" max="3" width="3.50390625" style="54" customWidth="1"/>
    <col min="4" max="4" width="28.625" style="54" customWidth="1"/>
    <col min="5" max="5" width="7.125" style="54" customWidth="1"/>
    <col min="6" max="6" width="12.625" style="54" customWidth="1"/>
    <col min="7" max="7" width="7.125" style="54" customWidth="1"/>
    <col min="8" max="8" width="12.625" style="54" customWidth="1"/>
    <col min="9" max="9" width="7.125" style="54" customWidth="1"/>
    <col min="10" max="10" width="12.625" style="54" customWidth="1"/>
    <col min="11" max="11" width="7.125" style="54" customWidth="1"/>
    <col min="12" max="12" width="12.50390625" style="54" customWidth="1"/>
    <col min="13" max="13" width="7.125" style="54" customWidth="1"/>
    <col min="14" max="14" width="12.625" style="54" customWidth="1"/>
    <col min="15" max="15" width="7.125" style="54" customWidth="1"/>
    <col min="16" max="16" width="12.625" style="54" customWidth="1"/>
    <col min="17" max="16384" width="9.00390625" style="54" customWidth="1"/>
  </cols>
  <sheetData>
    <row r="2" spans="2:16" ht="45" customHeight="1" thickBot="1">
      <c r="B2" s="281" t="s">
        <v>56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3"/>
      <c r="N2" s="283"/>
      <c r="O2" s="283"/>
      <c r="P2" s="283"/>
    </row>
    <row r="3" spans="5:16" ht="35.25" customHeight="1" thickBot="1">
      <c r="E3" s="288" t="s">
        <v>34</v>
      </c>
      <c r="F3" s="289"/>
      <c r="G3" s="290">
        <f>P7-F7</f>
        <v>0</v>
      </c>
      <c r="H3" s="312"/>
      <c r="K3" s="313" t="s">
        <v>52</v>
      </c>
      <c r="L3" s="314"/>
      <c r="M3" s="290">
        <f>'中期損益計画'!G30+'中期損益計画'!I30+'中期損益計画'!K30+'中期損益計画'!M30+'中期損益計画'!O30</f>
        <v>0</v>
      </c>
      <c r="N3" s="291"/>
      <c r="P3" s="145" t="s">
        <v>15</v>
      </c>
    </row>
    <row r="4" spans="2:16" ht="15" customHeight="1">
      <c r="B4" s="272"/>
      <c r="C4" s="284"/>
      <c r="D4" s="273"/>
      <c r="E4" s="276" t="s">
        <v>1</v>
      </c>
      <c r="F4" s="277"/>
      <c r="G4" s="278" t="s">
        <v>3</v>
      </c>
      <c r="H4" s="286"/>
      <c r="I4" s="286"/>
      <c r="J4" s="286"/>
      <c r="K4" s="286"/>
      <c r="L4" s="286"/>
      <c r="M4" s="286"/>
      <c r="N4" s="286"/>
      <c r="O4" s="286"/>
      <c r="P4" s="287"/>
    </row>
    <row r="5" spans="2:16" ht="15" customHeight="1" thickBot="1">
      <c r="B5" s="274"/>
      <c r="C5" s="285"/>
      <c r="D5" s="275"/>
      <c r="E5" s="55" t="s">
        <v>0</v>
      </c>
      <c r="F5" s="56" t="str">
        <f>"平成"&amp;'初期画面'!$F11&amp;"年度"</f>
        <v>平成年度</v>
      </c>
      <c r="G5" s="57" t="s">
        <v>0</v>
      </c>
      <c r="H5" s="58" t="str">
        <f>"平成"&amp;'初期画面'!$F11+1&amp;"年度"</f>
        <v>平成1年度</v>
      </c>
      <c r="I5" s="59" t="s">
        <v>0</v>
      </c>
      <c r="J5" s="58" t="str">
        <f>"平成"&amp;'初期画面'!$F11+2&amp;"年度"</f>
        <v>平成2年度</v>
      </c>
      <c r="K5" s="59" t="s">
        <v>0</v>
      </c>
      <c r="L5" s="58" t="str">
        <f>"平成"&amp;'初期画面'!$F11+3&amp;"年度"</f>
        <v>平成3年度</v>
      </c>
      <c r="M5" s="59" t="s">
        <v>0</v>
      </c>
      <c r="N5" s="58" t="str">
        <f>"平成"&amp;'初期画面'!$F11+4&amp;"年度"</f>
        <v>平成4年度</v>
      </c>
      <c r="O5" s="59" t="s">
        <v>0</v>
      </c>
      <c r="P5" s="60" t="str">
        <f>"平成"&amp;'初期画面'!$F11+5&amp;"年度"</f>
        <v>平成5年度</v>
      </c>
    </row>
    <row r="6" spans="2:16" ht="15" customHeight="1">
      <c r="B6" s="300" t="s">
        <v>8</v>
      </c>
      <c r="C6" s="295" t="s">
        <v>5</v>
      </c>
      <c r="D6" s="296"/>
      <c r="E6" s="1">
        <f>IF(F6=0,"",F6/F$26)</f>
      </c>
      <c r="F6" s="24">
        <f>SUM(F7:F10)</f>
        <v>0</v>
      </c>
      <c r="G6" s="2">
        <f aca="true" t="shared" si="0" ref="G6:G26">IF(H6=0,"",H6/H$26)</f>
      </c>
      <c r="H6" s="25">
        <f>SUM(H7:H10)</f>
        <v>0</v>
      </c>
      <c r="I6" s="3">
        <f aca="true" t="shared" si="1" ref="I6:I26">IF(J6=0,"",J6/J$26)</f>
      </c>
      <c r="J6" s="26">
        <f>SUM(J7:J10)</f>
        <v>0</v>
      </c>
      <c r="K6" s="3">
        <f aca="true" t="shared" si="2" ref="K6:K26">IF(L6=0,"",L6/L$26)</f>
      </c>
      <c r="L6" s="26">
        <f>SUM(L7:L10)</f>
        <v>0</v>
      </c>
      <c r="M6" s="3">
        <f aca="true" t="shared" si="3" ref="M6:M26">IF(N6=0,"",N6/N$26)</f>
      </c>
      <c r="N6" s="26">
        <f>SUM(N7:N10)</f>
        <v>0</v>
      </c>
      <c r="O6" s="3">
        <f aca="true" t="shared" si="4" ref="O6:O26">IF(P6=0,"",P6/P$26)</f>
      </c>
      <c r="P6" s="27">
        <f>SUM(P7:P10)</f>
        <v>0</v>
      </c>
    </row>
    <row r="7" spans="2:16" ht="15" customHeight="1">
      <c r="B7" s="301"/>
      <c r="C7" s="61"/>
      <c r="D7" s="62" t="s">
        <v>57</v>
      </c>
      <c r="E7" s="4">
        <f>IF(F7="","",F7/F$26)</f>
      </c>
      <c r="F7" s="127"/>
      <c r="G7" s="5">
        <f t="shared" si="0"/>
      </c>
      <c r="H7" s="28">
        <f>F7+F8-H8+F9-H9+F10-H10+F11-H11+F25-H25+H28-F28+H34-F34+H42</f>
        <v>0</v>
      </c>
      <c r="I7" s="6">
        <f t="shared" si="1"/>
      </c>
      <c r="J7" s="28">
        <f>H7+H8-J8+H9-J9+H10-J10+H11-J11+H25-J25+J28-H28+J34-H34+J42</f>
        <v>0</v>
      </c>
      <c r="K7" s="6">
        <f t="shared" si="2"/>
      </c>
      <c r="L7" s="28">
        <f>J7+J8-L8+J9-L9+J10-L10+J11-L11+J25-L25+L28-J28+L34-J34+L42</f>
        <v>0</v>
      </c>
      <c r="M7" s="6">
        <f t="shared" si="3"/>
      </c>
      <c r="N7" s="28">
        <f>L7+L8-N8+L9-N9+L10-N10+L11-N11+L25-N25+N28-L28+N34-L34+N42</f>
        <v>0</v>
      </c>
      <c r="O7" s="6">
        <f t="shared" si="4"/>
      </c>
      <c r="P7" s="136">
        <f>N7+N8-P8+N9-P9+N10-P10+N11-P11+N25-P25+P28-N28+P34-N34+P42</f>
        <v>0</v>
      </c>
    </row>
    <row r="8" spans="2:16" ht="15" customHeight="1">
      <c r="B8" s="301"/>
      <c r="C8" s="61"/>
      <c r="D8" s="63" t="s">
        <v>58</v>
      </c>
      <c r="E8" s="7">
        <f>IF(F8="","",F8/F$26)</f>
      </c>
      <c r="F8" s="125"/>
      <c r="G8" s="8">
        <f t="shared" si="0"/>
      </c>
      <c r="H8" s="90">
        <f>ROUND('中期損益計画'!G6*2/12,0)</f>
        <v>0</v>
      </c>
      <c r="I8" s="9">
        <f t="shared" si="1"/>
      </c>
      <c r="J8" s="90">
        <f>ROUND('中期損益計画'!I6*2/12,0)</f>
        <v>0</v>
      </c>
      <c r="K8" s="9">
        <f t="shared" si="2"/>
      </c>
      <c r="L8" s="90">
        <f>ROUND('中期損益計画'!K6*2/12,0)</f>
        <v>0</v>
      </c>
      <c r="M8" s="9">
        <f t="shared" si="3"/>
      </c>
      <c r="N8" s="90">
        <f>ROUND('中期損益計画'!M6*2/12,0)</f>
        <v>0</v>
      </c>
      <c r="O8" s="9">
        <f t="shared" si="4"/>
      </c>
      <c r="P8" s="148">
        <f>ROUND('中期損益計画'!O6*2/12,0)</f>
        <v>0</v>
      </c>
    </row>
    <row r="9" spans="2:16" ht="15" customHeight="1">
      <c r="B9" s="301"/>
      <c r="C9" s="61"/>
      <c r="D9" s="82" t="s">
        <v>59</v>
      </c>
      <c r="E9" s="16">
        <f>IF(F9="","",F9/F$26)</f>
      </c>
      <c r="F9" s="126"/>
      <c r="G9" s="17">
        <f t="shared" si="0"/>
      </c>
      <c r="H9" s="41">
        <f>IF('財政修正'!D20="",F9,'財政修正'!D20)</f>
        <v>0</v>
      </c>
      <c r="I9" s="18">
        <f t="shared" si="1"/>
      </c>
      <c r="J9" s="41">
        <f>IF('財政修正'!E20="",H9,'財政修正'!E20)</f>
        <v>0</v>
      </c>
      <c r="K9" s="18">
        <f t="shared" si="2"/>
      </c>
      <c r="L9" s="41">
        <f>IF('財政修正'!F20="",J9,'財政修正'!F20)</f>
        <v>0</v>
      </c>
      <c r="M9" s="18">
        <f t="shared" si="3"/>
      </c>
      <c r="N9" s="41">
        <f>IF('財政修正'!G20="",L9,'財政修正'!G20)</f>
        <v>0</v>
      </c>
      <c r="O9" s="18">
        <f t="shared" si="4"/>
      </c>
      <c r="P9" s="43">
        <f>IF('財政修正'!H20="",N9,'財政修正'!H20)</f>
        <v>0</v>
      </c>
    </row>
    <row r="10" spans="2:16" ht="15" customHeight="1">
      <c r="B10" s="301"/>
      <c r="C10" s="64"/>
      <c r="D10" s="65" t="s">
        <v>4</v>
      </c>
      <c r="E10" s="10">
        <f>IF(F10="","",F10/F$26)</f>
      </c>
      <c r="F10" s="128"/>
      <c r="G10" s="11">
        <f t="shared" si="0"/>
      </c>
      <c r="H10" s="93">
        <f>IF('財政修正'!D22="",F10,'財政修正'!D22)</f>
        <v>0</v>
      </c>
      <c r="I10" s="12">
        <f t="shared" si="1"/>
      </c>
      <c r="J10" s="94">
        <f>IF('財政修正'!E22="",H10,'財政修正'!E22)</f>
        <v>0</v>
      </c>
      <c r="K10" s="12">
        <f t="shared" si="2"/>
      </c>
      <c r="L10" s="94">
        <f>IF('財政修正'!F22="",J10,'財政修正'!F22)</f>
        <v>0</v>
      </c>
      <c r="M10" s="12">
        <f t="shared" si="3"/>
      </c>
      <c r="N10" s="94">
        <f>IF('財政修正'!G22="",L10,'財政修正'!G22)</f>
        <v>0</v>
      </c>
      <c r="O10" s="12">
        <f t="shared" si="4"/>
      </c>
      <c r="P10" s="95">
        <f>IF('財政修正'!H22="",N10,'財政修正'!H22)</f>
        <v>0</v>
      </c>
    </row>
    <row r="11" spans="2:16" ht="15" customHeight="1">
      <c r="B11" s="301"/>
      <c r="C11" s="297" t="s">
        <v>6</v>
      </c>
      <c r="D11" s="298"/>
      <c r="E11" s="13">
        <f>IF(F11=0,"",F11/F$26)</f>
      </c>
      <c r="F11" s="47">
        <f>SUM(F12:F18,F19:F24)</f>
        <v>0</v>
      </c>
      <c r="G11" s="14">
        <f t="shared" si="0"/>
      </c>
      <c r="H11" s="153">
        <f>SUM(H12:H24)</f>
        <v>0</v>
      </c>
      <c r="I11" s="152">
        <f t="shared" si="1"/>
      </c>
      <c r="J11" s="153">
        <f>SUM(J12:J24)</f>
        <v>0</v>
      </c>
      <c r="K11" s="152">
        <f t="shared" si="2"/>
      </c>
      <c r="L11" s="153">
        <f>SUM(L12:L24)</f>
        <v>0</v>
      </c>
      <c r="M11" s="152">
        <f t="shared" si="3"/>
      </c>
      <c r="N11" s="153">
        <f>SUM(N12:N24)</f>
        <v>0</v>
      </c>
      <c r="O11" s="152">
        <f t="shared" si="4"/>
      </c>
      <c r="P11" s="154">
        <f>SUM(P12:P24)</f>
        <v>0</v>
      </c>
    </row>
    <row r="12" spans="2:16" ht="15" customHeight="1">
      <c r="B12" s="301"/>
      <c r="C12" s="61"/>
      <c r="D12" s="62" t="s">
        <v>60</v>
      </c>
      <c r="E12" s="4">
        <f>IF(F12=0,"",F12/F$26)</f>
      </c>
      <c r="F12" s="147"/>
      <c r="G12" s="5">
        <f t="shared" si="0"/>
      </c>
      <c r="H12" s="28">
        <f aca="true" t="shared" si="5" ref="H12:H17">F12</f>
        <v>0</v>
      </c>
      <c r="I12" s="6">
        <f t="shared" si="1"/>
      </c>
      <c r="J12" s="29">
        <f aca="true" t="shared" si="6" ref="J12:J17">H12</f>
        <v>0</v>
      </c>
      <c r="K12" s="6">
        <f t="shared" si="2"/>
      </c>
      <c r="L12" s="29">
        <f aca="true" t="shared" si="7" ref="L12:L17">J12</f>
        <v>0</v>
      </c>
      <c r="M12" s="6">
        <f t="shared" si="3"/>
      </c>
      <c r="N12" s="29">
        <f aca="true" t="shared" si="8" ref="N12:N17">L12</f>
        <v>0</v>
      </c>
      <c r="O12" s="6">
        <f t="shared" si="4"/>
      </c>
      <c r="P12" s="30">
        <f aca="true" t="shared" si="9" ref="P12:P17">N12</f>
        <v>0</v>
      </c>
    </row>
    <row r="13" spans="2:16" ht="15" customHeight="1">
      <c r="B13" s="301"/>
      <c r="C13" s="61"/>
      <c r="D13" s="63" t="s">
        <v>51</v>
      </c>
      <c r="E13" s="7">
        <f aca="true" t="shared" si="10" ref="E13:E18">IF(F13="","",F13/F$26)</f>
      </c>
      <c r="F13" s="125"/>
      <c r="G13" s="8">
        <f t="shared" si="0"/>
      </c>
      <c r="H13" s="90">
        <f t="shared" si="5"/>
        <v>0</v>
      </c>
      <c r="I13" s="9">
        <f t="shared" si="1"/>
      </c>
      <c r="J13" s="91">
        <f t="shared" si="6"/>
        <v>0</v>
      </c>
      <c r="K13" s="9">
        <f t="shared" si="2"/>
      </c>
      <c r="L13" s="91">
        <f t="shared" si="7"/>
        <v>0</v>
      </c>
      <c r="M13" s="9">
        <f t="shared" si="3"/>
      </c>
      <c r="N13" s="91">
        <f t="shared" si="8"/>
        <v>0</v>
      </c>
      <c r="O13" s="9">
        <f t="shared" si="4"/>
      </c>
      <c r="P13" s="92">
        <f t="shared" si="9"/>
        <v>0</v>
      </c>
    </row>
    <row r="14" spans="2:16" ht="15" customHeight="1">
      <c r="B14" s="301"/>
      <c r="C14" s="61"/>
      <c r="D14" s="63" t="s">
        <v>61</v>
      </c>
      <c r="E14" s="7">
        <f t="shared" si="10"/>
      </c>
      <c r="F14" s="125"/>
      <c r="G14" s="8">
        <f t="shared" si="0"/>
      </c>
      <c r="H14" s="90">
        <f t="shared" si="5"/>
        <v>0</v>
      </c>
      <c r="I14" s="9">
        <f t="shared" si="1"/>
      </c>
      <c r="J14" s="91">
        <f t="shared" si="6"/>
        <v>0</v>
      </c>
      <c r="K14" s="9">
        <f t="shared" si="2"/>
      </c>
      <c r="L14" s="91">
        <f t="shared" si="7"/>
        <v>0</v>
      </c>
      <c r="M14" s="9">
        <f t="shared" si="3"/>
      </c>
      <c r="N14" s="91">
        <f t="shared" si="8"/>
        <v>0</v>
      </c>
      <c r="O14" s="9">
        <f t="shared" si="4"/>
      </c>
      <c r="P14" s="92">
        <f t="shared" si="9"/>
        <v>0</v>
      </c>
    </row>
    <row r="15" spans="2:16" ht="15" customHeight="1">
      <c r="B15" s="301"/>
      <c r="C15" s="61"/>
      <c r="D15" s="63" t="s">
        <v>62</v>
      </c>
      <c r="E15" s="7">
        <f t="shared" si="10"/>
      </c>
      <c r="F15" s="125"/>
      <c r="G15" s="8">
        <f t="shared" si="0"/>
      </c>
      <c r="H15" s="90">
        <f t="shared" si="5"/>
        <v>0</v>
      </c>
      <c r="I15" s="9">
        <f t="shared" si="1"/>
      </c>
      <c r="J15" s="91">
        <f t="shared" si="6"/>
        <v>0</v>
      </c>
      <c r="K15" s="9">
        <f t="shared" si="2"/>
      </c>
      <c r="L15" s="91">
        <f t="shared" si="7"/>
        <v>0</v>
      </c>
      <c r="M15" s="9">
        <f t="shared" si="3"/>
      </c>
      <c r="N15" s="91">
        <f t="shared" si="8"/>
        <v>0</v>
      </c>
      <c r="O15" s="9">
        <f t="shared" si="4"/>
      </c>
      <c r="P15" s="92">
        <f t="shared" si="9"/>
        <v>0</v>
      </c>
    </row>
    <row r="16" spans="2:16" ht="15" customHeight="1">
      <c r="B16" s="301"/>
      <c r="C16" s="61"/>
      <c r="D16" s="82" t="s">
        <v>63</v>
      </c>
      <c r="E16" s="7">
        <f t="shared" si="10"/>
      </c>
      <c r="F16" s="125"/>
      <c r="G16" s="17">
        <f t="shared" si="0"/>
      </c>
      <c r="H16" s="41">
        <f t="shared" si="5"/>
        <v>0</v>
      </c>
      <c r="I16" s="18">
        <f t="shared" si="1"/>
      </c>
      <c r="J16" s="41">
        <f t="shared" si="6"/>
        <v>0</v>
      </c>
      <c r="K16" s="18">
        <f t="shared" si="2"/>
      </c>
      <c r="L16" s="41">
        <f t="shared" si="7"/>
        <v>0</v>
      </c>
      <c r="M16" s="18">
        <f t="shared" si="3"/>
      </c>
      <c r="N16" s="41">
        <f t="shared" si="8"/>
        <v>0</v>
      </c>
      <c r="O16" s="18">
        <f t="shared" si="4"/>
      </c>
      <c r="P16" s="155">
        <f t="shared" si="9"/>
        <v>0</v>
      </c>
    </row>
    <row r="17" spans="2:16" ht="15" customHeight="1">
      <c r="B17" s="301"/>
      <c r="C17" s="61"/>
      <c r="D17" s="82" t="s">
        <v>7</v>
      </c>
      <c r="E17" s="16">
        <f t="shared" si="10"/>
      </c>
      <c r="F17" s="135"/>
      <c r="G17" s="17">
        <f t="shared" si="0"/>
      </c>
      <c r="H17" s="41">
        <f t="shared" si="5"/>
        <v>0</v>
      </c>
      <c r="I17" s="18">
        <f t="shared" si="1"/>
      </c>
      <c r="J17" s="41">
        <f t="shared" si="6"/>
        <v>0</v>
      </c>
      <c r="K17" s="18">
        <f t="shared" si="2"/>
      </c>
      <c r="L17" s="41">
        <f t="shared" si="7"/>
        <v>0</v>
      </c>
      <c r="M17" s="18">
        <f t="shared" si="3"/>
      </c>
      <c r="N17" s="41">
        <f t="shared" si="8"/>
        <v>0</v>
      </c>
      <c r="O17" s="18">
        <f t="shared" si="4"/>
      </c>
      <c r="P17" s="148">
        <f t="shared" si="9"/>
        <v>0</v>
      </c>
    </row>
    <row r="18" spans="2:16" ht="15" customHeight="1">
      <c r="B18" s="301"/>
      <c r="C18" s="61"/>
      <c r="D18" s="63" t="s">
        <v>41</v>
      </c>
      <c r="E18" s="16">
        <f t="shared" si="10"/>
      </c>
      <c r="F18" s="126"/>
      <c r="G18" s="17">
        <f t="shared" si="0"/>
      </c>
      <c r="H18" s="41">
        <f>IF('財政修正'!D24="",F18,'財政修正'!D24)</f>
        <v>0</v>
      </c>
      <c r="I18" s="18">
        <f t="shared" si="1"/>
      </c>
      <c r="J18" s="42">
        <f>IF('財政修正'!E24="",H18,'財政修正'!E24)</f>
        <v>0</v>
      </c>
      <c r="K18" s="18">
        <f t="shared" si="2"/>
      </c>
      <c r="L18" s="42">
        <f>IF('財政修正'!F24="",J18,'財政修正'!F24)</f>
        <v>0</v>
      </c>
      <c r="M18" s="18">
        <f t="shared" si="3"/>
      </c>
      <c r="N18" s="42">
        <f>IF('財政修正'!G24="",L18,'財政修正'!G24)</f>
        <v>0</v>
      </c>
      <c r="O18" s="18">
        <f t="shared" si="4"/>
      </c>
      <c r="P18" s="43">
        <f>IF('財政修正'!H24="",N18,'財政修正'!H24)</f>
        <v>0</v>
      </c>
    </row>
    <row r="19" spans="2:16" ht="15" customHeight="1">
      <c r="B19" s="301"/>
      <c r="C19" s="66"/>
      <c r="D19" s="82" t="s">
        <v>17</v>
      </c>
      <c r="E19" s="7"/>
      <c r="F19" s="151"/>
      <c r="G19" s="8">
        <f t="shared" si="0"/>
      </c>
      <c r="H19" s="90">
        <f>'財政修正'!D5</f>
        <v>0</v>
      </c>
      <c r="I19" s="9">
        <f t="shared" si="1"/>
      </c>
      <c r="J19" s="91">
        <f>H19+'財政修正'!E5</f>
        <v>0</v>
      </c>
      <c r="K19" s="9">
        <f t="shared" si="2"/>
      </c>
      <c r="L19" s="91">
        <f>J19+'財政修正'!F5</f>
        <v>0</v>
      </c>
      <c r="M19" s="9">
        <f t="shared" si="3"/>
      </c>
      <c r="N19" s="91">
        <f>L19+'財政修正'!G5</f>
        <v>0</v>
      </c>
      <c r="O19" s="9">
        <f t="shared" si="4"/>
      </c>
      <c r="P19" s="92">
        <f>N19+'財政修正'!H5</f>
        <v>0</v>
      </c>
    </row>
    <row r="20" spans="2:16" ht="15" customHeight="1">
      <c r="B20" s="301"/>
      <c r="C20" s="66"/>
      <c r="D20" s="82" t="s">
        <v>30</v>
      </c>
      <c r="E20" s="7">
        <f aca="true" t="shared" si="11" ref="E20:E25">IF(F20="","",F20/F$26)</f>
      </c>
      <c r="F20" s="125"/>
      <c r="G20" s="8">
        <f t="shared" si="0"/>
      </c>
      <c r="H20" s="90">
        <f>F20+'財政修正'!D7-'財政修正'!D8</f>
        <v>0</v>
      </c>
      <c r="I20" s="9">
        <f t="shared" si="1"/>
      </c>
      <c r="J20" s="42">
        <f>H20+'財政修正'!E7-'財政修正'!E8</f>
        <v>0</v>
      </c>
      <c r="K20" s="9">
        <f t="shared" si="2"/>
      </c>
      <c r="L20" s="91">
        <f>J20+'財政修正'!F7-'財政修正'!F8</f>
        <v>0</v>
      </c>
      <c r="M20" s="9">
        <f t="shared" si="3"/>
      </c>
      <c r="N20" s="91">
        <f>L20+'財政修正'!G7-'財政修正'!G8</f>
        <v>0</v>
      </c>
      <c r="O20" s="9">
        <f t="shared" si="4"/>
      </c>
      <c r="P20" s="92">
        <f>N20+'財政修正'!H7-'財政修正'!H8</f>
        <v>0</v>
      </c>
    </row>
    <row r="21" spans="2:16" ht="15" customHeight="1">
      <c r="B21" s="301"/>
      <c r="C21" s="66"/>
      <c r="D21" s="82" t="s">
        <v>31</v>
      </c>
      <c r="E21" s="7">
        <f t="shared" si="11"/>
      </c>
      <c r="F21" s="125"/>
      <c r="G21" s="8">
        <f t="shared" si="0"/>
      </c>
      <c r="H21" s="90">
        <f>F21+'財政修正'!D9-'財政修正'!D10</f>
        <v>0</v>
      </c>
      <c r="I21" s="9">
        <f t="shared" si="1"/>
      </c>
      <c r="J21" s="91">
        <f>H21+'財政修正'!E9-'財政修正'!E10</f>
        <v>0</v>
      </c>
      <c r="K21" s="9">
        <f t="shared" si="2"/>
      </c>
      <c r="L21" s="91">
        <f>J21+'財政修正'!F9-'財政修正'!F10</f>
        <v>0</v>
      </c>
      <c r="M21" s="9">
        <f t="shared" si="3"/>
      </c>
      <c r="N21" s="91">
        <f>L21+'財政修正'!G9-'財政修正'!G10</f>
        <v>0</v>
      </c>
      <c r="O21" s="9">
        <f t="shared" si="4"/>
      </c>
      <c r="P21" s="92">
        <f>N21+'財政修正'!H9-'財政修正'!H10</f>
        <v>0</v>
      </c>
    </row>
    <row r="22" spans="2:16" ht="15" customHeight="1">
      <c r="B22" s="301"/>
      <c r="C22" s="66"/>
      <c r="D22" s="67" t="s">
        <v>16</v>
      </c>
      <c r="E22" s="7">
        <f t="shared" si="11"/>
      </c>
      <c r="F22" s="125"/>
      <c r="G22" s="8">
        <f t="shared" si="0"/>
      </c>
      <c r="H22" s="90">
        <f>-'中期損益計画'!G10+F22</f>
        <v>0</v>
      </c>
      <c r="I22" s="9">
        <f t="shared" si="1"/>
      </c>
      <c r="J22" s="91">
        <f>-'中期損益計画'!I10+H22</f>
        <v>0</v>
      </c>
      <c r="K22" s="9">
        <f t="shared" si="2"/>
      </c>
      <c r="L22" s="91">
        <f>-'中期損益計画'!K10+J22</f>
        <v>0</v>
      </c>
      <c r="M22" s="9">
        <f t="shared" si="3"/>
      </c>
      <c r="N22" s="91">
        <f>-'中期損益計画'!M10+L22</f>
        <v>0</v>
      </c>
      <c r="O22" s="9">
        <f t="shared" si="4"/>
      </c>
      <c r="P22" s="92">
        <f>-'中期損益計画'!O10+N22</f>
        <v>0</v>
      </c>
    </row>
    <row r="23" spans="2:16" ht="15" customHeight="1">
      <c r="B23" s="301"/>
      <c r="C23" s="66"/>
      <c r="D23" s="67" t="s">
        <v>50</v>
      </c>
      <c r="E23" s="7">
        <f t="shared" si="11"/>
      </c>
      <c r="F23" s="125"/>
      <c r="G23" s="8">
        <f t="shared" si="0"/>
      </c>
      <c r="H23" s="90">
        <f>IF('財政修正'!D26="",F23,'財政修正'!D26)</f>
        <v>0</v>
      </c>
      <c r="I23" s="9">
        <f t="shared" si="1"/>
      </c>
      <c r="J23" s="91">
        <f>IF('財政修正'!E26="",H23,'財政修正'!E26)</f>
        <v>0</v>
      </c>
      <c r="K23" s="9">
        <f t="shared" si="2"/>
      </c>
      <c r="L23" s="91">
        <f>IF('財政修正'!F26="",J23,'財政修正'!F26)</f>
        <v>0</v>
      </c>
      <c r="M23" s="9">
        <f t="shared" si="3"/>
      </c>
      <c r="N23" s="91">
        <f>IF('財政修正'!G26="",L23,'財政修正'!G26)</f>
        <v>0</v>
      </c>
      <c r="O23" s="9">
        <f t="shared" si="4"/>
      </c>
      <c r="P23" s="92">
        <f>IF('財政修正'!H26="",N23,'財政修正'!H26)</f>
        <v>0</v>
      </c>
    </row>
    <row r="24" spans="2:16" ht="15" customHeight="1">
      <c r="B24" s="301"/>
      <c r="C24" s="64"/>
      <c r="D24" s="158" t="s">
        <v>64</v>
      </c>
      <c r="E24" s="10">
        <f t="shared" si="11"/>
      </c>
      <c r="F24" s="128"/>
      <c r="G24" s="11">
        <f t="shared" si="0"/>
      </c>
      <c r="H24" s="93">
        <f>IF('財政修正'!D28="",F24,'財政修正'!D28)</f>
        <v>0</v>
      </c>
      <c r="I24" s="12">
        <f t="shared" si="1"/>
      </c>
      <c r="J24" s="94">
        <f>IF('財政修正'!E28="",H24,'財政修正'!E28)</f>
        <v>0</v>
      </c>
      <c r="K24" s="12">
        <f t="shared" si="2"/>
      </c>
      <c r="L24" s="94">
        <f>IF('財政修正'!F28="",J24,'財政修正'!F28)</f>
        <v>0</v>
      </c>
      <c r="M24" s="12">
        <f t="shared" si="3"/>
      </c>
      <c r="N24" s="94">
        <f>IF('財政修正'!G28="",L24,'財政修正'!G28)</f>
        <v>0</v>
      </c>
      <c r="O24" s="12">
        <f t="shared" si="4"/>
      </c>
      <c r="P24" s="95">
        <f>IF('財政修正'!H28="",N24,'財政修正'!H28)</f>
        <v>0</v>
      </c>
    </row>
    <row r="25" spans="2:16" ht="15" customHeight="1" thickBot="1">
      <c r="B25" s="301"/>
      <c r="C25" s="303" t="s">
        <v>65</v>
      </c>
      <c r="D25" s="304"/>
      <c r="E25" s="13">
        <f t="shared" si="11"/>
      </c>
      <c r="F25" s="157"/>
      <c r="G25" s="14">
        <f t="shared" si="0"/>
      </c>
      <c r="H25" s="48">
        <f>IF('財政修正'!D30="",F25,'財政修正'!D30)</f>
        <v>0</v>
      </c>
      <c r="I25" s="15">
        <f t="shared" si="1"/>
      </c>
      <c r="J25" s="49">
        <f>IF('財政修正'!E30="",H25,'財政修正'!E30)</f>
        <v>0</v>
      </c>
      <c r="K25" s="15">
        <f t="shared" si="2"/>
      </c>
      <c r="L25" s="49">
        <f>IF('財政修正'!F30="",J25,'財政修正'!F30)</f>
        <v>0</v>
      </c>
      <c r="M25" s="15">
        <f t="shared" si="3"/>
      </c>
      <c r="N25" s="49">
        <f>IF('財政修正'!G30="",L25,'財政修正'!G30)</f>
        <v>0</v>
      </c>
      <c r="O25" s="15">
        <f t="shared" si="4"/>
      </c>
      <c r="P25" s="50">
        <f>IF('財政修正'!H30="",N25,'財政修正'!H30)</f>
        <v>0</v>
      </c>
    </row>
    <row r="26" spans="2:16" ht="15" customHeight="1" thickBot="1" thickTop="1">
      <c r="B26" s="302"/>
      <c r="C26" s="307" t="s">
        <v>43</v>
      </c>
      <c r="D26" s="308"/>
      <c r="E26" s="19">
        <f>IF(F26=0,"",F26/F$26)</f>
      </c>
      <c r="F26" s="34">
        <f>F6+F11+F25</f>
        <v>0</v>
      </c>
      <c r="G26" s="20">
        <f t="shared" si="0"/>
      </c>
      <c r="H26" s="35">
        <f>H6+H11+H25</f>
        <v>0</v>
      </c>
      <c r="I26" s="21">
        <f t="shared" si="1"/>
      </c>
      <c r="J26" s="36">
        <f>J6+J11+J25</f>
        <v>0</v>
      </c>
      <c r="K26" s="21">
        <f t="shared" si="2"/>
      </c>
      <c r="L26" s="36">
        <f>L6+L11+L25</f>
        <v>0</v>
      </c>
      <c r="M26" s="21">
        <f t="shared" si="3"/>
      </c>
      <c r="N26" s="36">
        <f>N6+N11+N25</f>
        <v>0</v>
      </c>
      <c r="O26" s="21">
        <f t="shared" si="4"/>
      </c>
      <c r="P26" s="37">
        <f>P6+P11+P25</f>
        <v>0</v>
      </c>
    </row>
    <row r="27" spans="1:16" ht="15" customHeight="1" thickBot="1">
      <c r="A27" s="68"/>
      <c r="B27" s="69"/>
      <c r="C27" s="70"/>
      <c r="D27" s="70"/>
      <c r="E27" s="22"/>
      <c r="F27" s="23"/>
      <c r="G27" s="22"/>
      <c r="H27" s="23"/>
      <c r="I27" s="22"/>
      <c r="J27" s="23"/>
      <c r="K27" s="22"/>
      <c r="L27" s="23"/>
      <c r="M27" s="22"/>
      <c r="N27" s="23"/>
      <c r="O27" s="22"/>
      <c r="P27" s="23"/>
    </row>
    <row r="28" spans="2:16" ht="15" customHeight="1">
      <c r="B28" s="300" t="s">
        <v>12</v>
      </c>
      <c r="C28" s="309" t="s">
        <v>9</v>
      </c>
      <c r="D28" s="296"/>
      <c r="E28" s="1">
        <f>IF(F28=0,"",F28/F$26)</f>
      </c>
      <c r="F28" s="24">
        <f>SUM(F29:F33)</f>
        <v>0</v>
      </c>
      <c r="G28" s="2">
        <f aca="true" t="shared" si="12" ref="G28:G44">IF(H28=0,"",H28/H$26)</f>
      </c>
      <c r="H28" s="25">
        <f>SUM(H29:H33)</f>
        <v>0</v>
      </c>
      <c r="I28" s="3">
        <f aca="true" t="shared" si="13" ref="I28:I44">IF(J28=0,"",J28/J$26)</f>
      </c>
      <c r="J28" s="26">
        <f>SUM(J29:J33)</f>
        <v>0</v>
      </c>
      <c r="K28" s="3">
        <f aca="true" t="shared" si="14" ref="K28:K44">IF(L28=0,"",L28/L$26)</f>
      </c>
      <c r="L28" s="26">
        <f>SUM(L29:L33)</f>
        <v>0</v>
      </c>
      <c r="M28" s="3">
        <f aca="true" t="shared" si="15" ref="M28:M44">IF(N28=0,"",N28/N$26)</f>
      </c>
      <c r="N28" s="26">
        <f>SUM(N29:N33)</f>
        <v>0</v>
      </c>
      <c r="O28" s="3">
        <f aca="true" t="shared" si="16" ref="O28:O44">IF(P28=0,"",P28/P$26)</f>
      </c>
      <c r="P28" s="27">
        <f>SUM(P29:P33)</f>
        <v>0</v>
      </c>
    </row>
    <row r="29" spans="2:16" ht="15" customHeight="1">
      <c r="B29" s="310"/>
      <c r="C29" s="71"/>
      <c r="D29" s="72" t="s">
        <v>66</v>
      </c>
      <c r="E29" s="4">
        <f>IF(F29="","",F29/F$26)</f>
      </c>
      <c r="F29" s="127"/>
      <c r="G29" s="5">
        <f t="shared" si="12"/>
      </c>
      <c r="H29" s="28">
        <f>ROUND('中期損益計画'!G7/12,0)</f>
        <v>0</v>
      </c>
      <c r="I29" s="6">
        <f t="shared" si="13"/>
      </c>
      <c r="J29" s="29">
        <f>ROUND('中期損益計画'!I7/12,0)</f>
        <v>0</v>
      </c>
      <c r="K29" s="6">
        <f t="shared" si="14"/>
      </c>
      <c r="L29" s="29">
        <f>ROUND('中期損益計画'!K7/12,0)</f>
        <v>0</v>
      </c>
      <c r="M29" s="6">
        <f t="shared" si="15"/>
      </c>
      <c r="N29" s="29">
        <f>ROUND('中期損益計画'!M7/12,0)</f>
        <v>0</v>
      </c>
      <c r="O29" s="6">
        <f t="shared" si="16"/>
      </c>
      <c r="P29" s="30">
        <f>ROUND('中期損益計画'!O7/12,0)</f>
        <v>0</v>
      </c>
    </row>
    <row r="30" spans="2:16" ht="15" customHeight="1">
      <c r="B30" s="310"/>
      <c r="C30" s="71"/>
      <c r="D30" s="73" t="s">
        <v>47</v>
      </c>
      <c r="E30" s="7">
        <f>IF(F30="","",F30/F$26)</f>
      </c>
      <c r="F30" s="125"/>
      <c r="G30" s="8">
        <f t="shared" si="12"/>
      </c>
      <c r="H30" s="90">
        <f>F30+'財政修正'!D11-'財政修正'!D12</f>
        <v>0</v>
      </c>
      <c r="I30" s="9">
        <f t="shared" si="13"/>
      </c>
      <c r="J30" s="90">
        <f>H30+'財政修正'!E11-'財政修正'!E12</f>
        <v>0</v>
      </c>
      <c r="K30" s="9">
        <f t="shared" si="14"/>
      </c>
      <c r="L30" s="90">
        <f>J30+'財政修正'!F11-'財政修正'!F12</f>
        <v>0</v>
      </c>
      <c r="M30" s="9">
        <f t="shared" si="15"/>
      </c>
      <c r="N30" s="90">
        <f>L30+'財政修正'!G11-'財政修正'!G12</f>
        <v>0</v>
      </c>
      <c r="O30" s="9">
        <f t="shared" si="16"/>
      </c>
      <c r="P30" s="148">
        <f>N30+'財政修正'!H11-'財政修正'!H12</f>
        <v>0</v>
      </c>
    </row>
    <row r="31" spans="2:16" ht="15" customHeight="1">
      <c r="B31" s="310"/>
      <c r="C31" s="71"/>
      <c r="D31" s="75" t="s">
        <v>67</v>
      </c>
      <c r="E31" s="16">
        <f>IF(F31="","",F31/F$26)</f>
      </c>
      <c r="F31" s="126"/>
      <c r="G31" s="17">
        <f t="shared" si="12"/>
      </c>
      <c r="H31" s="41">
        <f>IF('財政修正'!D32="",F31,'財政修正'!D32)</f>
        <v>0</v>
      </c>
      <c r="I31" s="18">
        <f t="shared" si="13"/>
      </c>
      <c r="J31" s="41">
        <f>IF('財政修正'!E32="",H31,'財政修正'!E32)</f>
        <v>0</v>
      </c>
      <c r="K31" s="18">
        <f t="shared" si="14"/>
      </c>
      <c r="L31" s="41">
        <f>IF('財政修正'!F32="",J31,'財政修正'!F32)</f>
        <v>0</v>
      </c>
      <c r="M31" s="18">
        <f t="shared" si="15"/>
      </c>
      <c r="N31" s="41">
        <f>IF('財政修正'!G32="",L31,'財政修正'!G32)</f>
        <v>0</v>
      </c>
      <c r="O31" s="18">
        <f t="shared" si="16"/>
      </c>
      <c r="P31" s="43">
        <f>IF('財政修正'!H32="",N31,'財政修正'!H32)</f>
        <v>0</v>
      </c>
    </row>
    <row r="32" spans="2:16" ht="15" customHeight="1">
      <c r="B32" s="310"/>
      <c r="C32" s="74"/>
      <c r="D32" s="75" t="s">
        <v>53</v>
      </c>
      <c r="E32" s="16">
        <f>IF(F32="","",F32/F$26)</f>
      </c>
      <c r="F32" s="126"/>
      <c r="G32" s="17">
        <f t="shared" si="12"/>
      </c>
      <c r="H32" s="41">
        <f>IF('財政修正'!D34="",F32,'財政修正'!D34)</f>
        <v>0</v>
      </c>
      <c r="I32" s="18">
        <f t="shared" si="13"/>
      </c>
      <c r="J32" s="42">
        <f>IF('財政修正'!E34="",H32,'財政修正'!E34)</f>
        <v>0</v>
      </c>
      <c r="K32" s="18">
        <f t="shared" si="14"/>
      </c>
      <c r="L32" s="42">
        <f>IF('財政修正'!F34="",J32,'財政修正'!F34)</f>
        <v>0</v>
      </c>
      <c r="M32" s="18">
        <f t="shared" si="15"/>
      </c>
      <c r="N32" s="42">
        <f>IF('財政修正'!G34="",L32,'財政修正'!G34)</f>
        <v>0</v>
      </c>
      <c r="O32" s="18">
        <f t="shared" si="16"/>
      </c>
      <c r="P32" s="43">
        <f>IF('財政修正'!H34="",N32,'財政修正'!H34)</f>
        <v>0</v>
      </c>
    </row>
    <row r="33" spans="2:16" ht="15" customHeight="1">
      <c r="B33" s="310"/>
      <c r="C33" s="149"/>
      <c r="D33" s="150" t="s">
        <v>10</v>
      </c>
      <c r="E33" s="10">
        <f>IF(F33="","",F33/F$26)</f>
      </c>
      <c r="F33" s="126"/>
      <c r="G33" s="11">
        <f t="shared" si="12"/>
      </c>
      <c r="H33" s="93">
        <f>IF('財政修正'!D36="",F33,'財政修正'!D36)</f>
        <v>0</v>
      </c>
      <c r="I33" s="12">
        <f t="shared" si="13"/>
      </c>
      <c r="J33" s="93">
        <f>IF('財政修正'!E36="",H33,'財政修正'!E36)</f>
        <v>0</v>
      </c>
      <c r="K33" s="12">
        <f t="shared" si="14"/>
      </c>
      <c r="L33" s="93">
        <f>IF('財政修正'!F36="",J33,'財政修正'!F36)</f>
        <v>0</v>
      </c>
      <c r="M33" s="12">
        <f t="shared" si="15"/>
      </c>
      <c r="N33" s="93">
        <f>IF('財政修正'!G36="",L33,'財政修正'!G36)</f>
        <v>0</v>
      </c>
      <c r="O33" s="12">
        <f t="shared" si="16"/>
      </c>
      <c r="P33" s="156">
        <f>IF('財政修正'!H36="",N33,'財政修正'!H36)</f>
        <v>0</v>
      </c>
    </row>
    <row r="34" spans="2:16" ht="15" customHeight="1">
      <c r="B34" s="310"/>
      <c r="C34" s="306" t="s">
        <v>49</v>
      </c>
      <c r="D34" s="298"/>
      <c r="E34" s="108">
        <f>IF(F34=0,"",F34/F$26)</f>
      </c>
      <c r="F34" s="109">
        <f>SUM(F35,F37)</f>
        <v>0</v>
      </c>
      <c r="G34" s="110">
        <f t="shared" si="12"/>
      </c>
      <c r="H34" s="85">
        <f>SUM(H35:H37)</f>
        <v>0</v>
      </c>
      <c r="I34" s="86">
        <f t="shared" si="13"/>
      </c>
      <c r="J34" s="83">
        <f>SUM(J35:J37)</f>
        <v>0</v>
      </c>
      <c r="K34" s="86">
        <f t="shared" si="14"/>
      </c>
      <c r="L34" s="83">
        <f>SUM(L35:L37)</f>
        <v>0</v>
      </c>
      <c r="M34" s="86">
        <f t="shared" si="15"/>
      </c>
      <c r="N34" s="83">
        <f>SUM(N35:N37)</f>
        <v>0</v>
      </c>
      <c r="O34" s="86">
        <f t="shared" si="16"/>
      </c>
      <c r="P34" s="84">
        <f>SUM(P35:P37)</f>
        <v>0</v>
      </c>
    </row>
    <row r="35" spans="2:16" ht="15" customHeight="1">
      <c r="B35" s="310"/>
      <c r="C35" s="76"/>
      <c r="D35" s="77" t="s">
        <v>48</v>
      </c>
      <c r="E35" s="97">
        <f>IF(F35="","",F35/F$26)</f>
      </c>
      <c r="F35" s="125"/>
      <c r="G35" s="98">
        <f t="shared" si="12"/>
      </c>
      <c r="H35" s="113">
        <f>F35+'財政修正'!D13-'財政修正'!D14</f>
        <v>0</v>
      </c>
      <c r="I35" s="99">
        <f t="shared" si="13"/>
      </c>
      <c r="J35" s="114">
        <f>H35+'財政修正'!E13-'財政修正'!E14</f>
        <v>0</v>
      </c>
      <c r="K35" s="99">
        <f t="shared" si="14"/>
      </c>
      <c r="L35" s="114">
        <f>J35+'財政修正'!F13-'財政修正'!F14</f>
        <v>0</v>
      </c>
      <c r="M35" s="99">
        <f t="shared" si="15"/>
      </c>
      <c r="N35" s="114">
        <f>L35+'財政修正'!G13-'財政修正'!G14</f>
        <v>0</v>
      </c>
      <c r="O35" s="99">
        <f t="shared" si="16"/>
      </c>
      <c r="P35" s="115">
        <f>N35+'財政修正'!H13-'財政修正'!H14</f>
        <v>0</v>
      </c>
    </row>
    <row r="36" spans="2:16" ht="15" customHeight="1">
      <c r="B36" s="310"/>
      <c r="C36" s="76"/>
      <c r="D36" s="78" t="s">
        <v>18</v>
      </c>
      <c r="E36" s="7"/>
      <c r="F36" s="151"/>
      <c r="G36" s="8">
        <f t="shared" si="12"/>
      </c>
      <c r="H36" s="90">
        <f>F36+'財政修正'!D15-'財政修正'!D16</f>
        <v>0</v>
      </c>
      <c r="I36" s="9">
        <f t="shared" si="13"/>
      </c>
      <c r="J36" s="91">
        <f>H36+'財政修正'!E15-'財政修正'!E16</f>
        <v>0</v>
      </c>
      <c r="K36" s="9">
        <f t="shared" si="14"/>
      </c>
      <c r="L36" s="91">
        <f>J36+'財政修正'!F15-'財政修正'!F16</f>
        <v>0</v>
      </c>
      <c r="M36" s="9">
        <f t="shared" si="15"/>
      </c>
      <c r="N36" s="91">
        <f>L36+'財政修正'!G15-'財政修正'!G16</f>
        <v>0</v>
      </c>
      <c r="O36" s="9">
        <f t="shared" si="16"/>
      </c>
      <c r="P36" s="92">
        <f>N36+'財政修正'!H15-'財政修正'!H16</f>
        <v>0</v>
      </c>
    </row>
    <row r="37" spans="2:16" ht="15" customHeight="1" thickBot="1">
      <c r="B37" s="310"/>
      <c r="C37" s="79"/>
      <c r="D37" s="80" t="s">
        <v>11</v>
      </c>
      <c r="E37" s="31">
        <f>IF(F37="","",F37/F$26)</f>
      </c>
      <c r="F37" s="129"/>
      <c r="G37" s="32">
        <f t="shared" si="12"/>
      </c>
      <c r="H37" s="100">
        <f>IF('財政修正'!D38="",F37,'財政修正'!D38)</f>
        <v>0</v>
      </c>
      <c r="I37" s="33">
        <f t="shared" si="13"/>
      </c>
      <c r="J37" s="101">
        <f>IF('財政修正'!E38="",H37,'財政修正'!E38)</f>
        <v>0</v>
      </c>
      <c r="K37" s="33">
        <f t="shared" si="14"/>
      </c>
      <c r="L37" s="101">
        <f>IF('財政修正'!F38="",J37,'財政修正'!F38)</f>
        <v>0</v>
      </c>
      <c r="M37" s="33">
        <f t="shared" si="15"/>
      </c>
      <c r="N37" s="101">
        <f>IF('財政修正'!G38="",L37,'財政修正'!G38)</f>
        <v>0</v>
      </c>
      <c r="O37" s="33">
        <f t="shared" si="16"/>
      </c>
      <c r="P37" s="102">
        <f>IF('財政修正'!H38="",N37,'財政修正'!H38)</f>
        <v>0</v>
      </c>
    </row>
    <row r="38" spans="2:16" ht="15" customHeight="1" thickBot="1" thickTop="1">
      <c r="B38" s="311"/>
      <c r="C38" s="307" t="s">
        <v>44</v>
      </c>
      <c r="D38" s="308"/>
      <c r="E38" s="19">
        <f>IF(F38=0,"",F38/F$26)</f>
      </c>
      <c r="F38" s="34">
        <f>F28+F34</f>
        <v>0</v>
      </c>
      <c r="G38" s="20">
        <f t="shared" si="12"/>
      </c>
      <c r="H38" s="35">
        <f>H28+H34</f>
        <v>0</v>
      </c>
      <c r="I38" s="21">
        <f t="shared" si="13"/>
      </c>
      <c r="J38" s="36">
        <f>J28+J34</f>
        <v>0</v>
      </c>
      <c r="K38" s="21">
        <f t="shared" si="14"/>
      </c>
      <c r="L38" s="36">
        <f>L28+L34</f>
        <v>0</v>
      </c>
      <c r="M38" s="21">
        <f t="shared" si="15"/>
      </c>
      <c r="N38" s="36">
        <f>N28+N34</f>
        <v>0</v>
      </c>
      <c r="O38" s="21">
        <f t="shared" si="16"/>
      </c>
      <c r="P38" s="37">
        <f>P28+P34</f>
        <v>0</v>
      </c>
    </row>
    <row r="39" spans="2:16" ht="15" customHeight="1">
      <c r="B39" s="315" t="s">
        <v>13</v>
      </c>
      <c r="C39" s="299" t="s">
        <v>88</v>
      </c>
      <c r="D39" s="280"/>
      <c r="E39" s="178">
        <f>IF(F39="","",F39/F$26)</f>
      </c>
      <c r="F39" s="179"/>
      <c r="G39" s="180">
        <f t="shared" si="12"/>
      </c>
      <c r="H39" s="181">
        <f>F39</f>
        <v>0</v>
      </c>
      <c r="I39" s="182">
        <f t="shared" si="13"/>
      </c>
      <c r="J39" s="183">
        <f>H39</f>
        <v>0</v>
      </c>
      <c r="K39" s="182">
        <f t="shared" si="14"/>
      </c>
      <c r="L39" s="183">
        <f>J39</f>
        <v>0</v>
      </c>
      <c r="M39" s="182">
        <f t="shared" si="15"/>
      </c>
      <c r="N39" s="183">
        <f>L39</f>
        <v>0</v>
      </c>
      <c r="O39" s="182">
        <f t="shared" si="16"/>
      </c>
      <c r="P39" s="184">
        <f>N39</f>
        <v>0</v>
      </c>
    </row>
    <row r="40" spans="2:16" ht="15" customHeight="1">
      <c r="B40" s="316"/>
      <c r="C40" s="319" t="s">
        <v>89</v>
      </c>
      <c r="D40" s="320"/>
      <c r="E40" s="108">
        <f>IF(F40="","",F40/F$26)</f>
      </c>
      <c r="F40" s="185"/>
      <c r="G40" s="110">
        <f t="shared" si="12"/>
      </c>
      <c r="H40" s="85">
        <f>F40</f>
        <v>0</v>
      </c>
      <c r="I40" s="86">
        <f t="shared" si="13"/>
      </c>
      <c r="J40" s="83">
        <f>H40</f>
        <v>0</v>
      </c>
      <c r="K40" s="86">
        <f t="shared" si="14"/>
      </c>
      <c r="L40" s="83">
        <f>J40</f>
        <v>0</v>
      </c>
      <c r="M40" s="86">
        <f t="shared" si="15"/>
      </c>
      <c r="N40" s="83">
        <f>L40</f>
        <v>0</v>
      </c>
      <c r="O40" s="86">
        <f t="shared" si="16"/>
      </c>
      <c r="P40" s="84">
        <f>N40</f>
        <v>0</v>
      </c>
    </row>
    <row r="41" spans="2:16" ht="15" customHeight="1">
      <c r="B41" s="316"/>
      <c r="C41" s="321" t="s">
        <v>90</v>
      </c>
      <c r="D41" s="322"/>
      <c r="E41" s="97">
        <f>IF(F41="","",F41/F$26)</f>
      </c>
      <c r="F41" s="177"/>
      <c r="G41" s="98">
        <f t="shared" si="12"/>
      </c>
      <c r="H41" s="113">
        <f>F41+H42</f>
        <v>0</v>
      </c>
      <c r="I41" s="99">
        <f t="shared" si="13"/>
      </c>
      <c r="J41" s="114">
        <f>H41+J42</f>
        <v>0</v>
      </c>
      <c r="K41" s="99">
        <f t="shared" si="14"/>
      </c>
      <c r="L41" s="114">
        <f>J41+L42</f>
        <v>0</v>
      </c>
      <c r="M41" s="99">
        <f t="shared" si="15"/>
      </c>
      <c r="N41" s="114">
        <f>L41+N42</f>
        <v>0</v>
      </c>
      <c r="O41" s="99">
        <f t="shared" si="16"/>
      </c>
      <c r="P41" s="115">
        <f>N41+P42</f>
        <v>0</v>
      </c>
    </row>
    <row r="42" spans="2:16" ht="15" customHeight="1" thickBot="1">
      <c r="B42" s="317"/>
      <c r="C42" s="266" t="s">
        <v>42</v>
      </c>
      <c r="D42" s="305"/>
      <c r="E42" s="7" t="e">
        <f>IF(F42="","",F42/F$26)</f>
        <v>#DIV/0!</v>
      </c>
      <c r="F42" s="151">
        <f>'中期損益計画'!E30</f>
        <v>0</v>
      </c>
      <c r="G42" s="8">
        <f t="shared" si="12"/>
      </c>
      <c r="H42" s="90">
        <f>'中期損益計画'!G30</f>
        <v>0</v>
      </c>
      <c r="I42" s="9">
        <f t="shared" si="13"/>
      </c>
      <c r="J42" s="91">
        <f>'中期損益計画'!I30</f>
        <v>0</v>
      </c>
      <c r="K42" s="9">
        <f t="shared" si="14"/>
      </c>
      <c r="L42" s="91">
        <f>'中期損益計画'!K30</f>
        <v>0</v>
      </c>
      <c r="M42" s="9">
        <f t="shared" si="15"/>
      </c>
      <c r="N42" s="91">
        <f>'中期損益計画'!M30</f>
        <v>0</v>
      </c>
      <c r="O42" s="9">
        <f t="shared" si="16"/>
      </c>
      <c r="P42" s="92">
        <f>'中期損益計画'!O30</f>
        <v>0</v>
      </c>
    </row>
    <row r="43" spans="2:16" ht="15" customHeight="1" thickBot="1" thickTop="1">
      <c r="B43" s="318"/>
      <c r="C43" s="307" t="s">
        <v>45</v>
      </c>
      <c r="D43" s="308"/>
      <c r="E43" s="19">
        <f>IF(F43=0,"",F43/F$26)</f>
      </c>
      <c r="F43" s="34">
        <f>SUM(F39:F41)</f>
        <v>0</v>
      </c>
      <c r="G43" s="20">
        <f t="shared" si="12"/>
      </c>
      <c r="H43" s="35">
        <f>SUM(H39:H41)</f>
        <v>0</v>
      </c>
      <c r="I43" s="21">
        <f t="shared" si="13"/>
      </c>
      <c r="J43" s="36">
        <f>SUM(J39:J41)</f>
        <v>0</v>
      </c>
      <c r="K43" s="21">
        <f t="shared" si="14"/>
      </c>
      <c r="L43" s="36">
        <f>SUM(L39:L41)</f>
        <v>0</v>
      </c>
      <c r="M43" s="21">
        <f t="shared" si="15"/>
      </c>
      <c r="N43" s="36">
        <f>SUM(N39:N41)</f>
        <v>0</v>
      </c>
      <c r="O43" s="21">
        <f t="shared" si="16"/>
      </c>
      <c r="P43" s="37">
        <f>SUM(P39:P41)</f>
        <v>0</v>
      </c>
    </row>
    <row r="44" spans="2:16" ht="15" customHeight="1" thickBot="1">
      <c r="B44" s="292" t="s">
        <v>46</v>
      </c>
      <c r="C44" s="293"/>
      <c r="D44" s="294"/>
      <c r="E44" s="44">
        <f>IF(F44=0,"",F44/F$26)</f>
      </c>
      <c r="F44" s="51">
        <f>F38+F43</f>
        <v>0</v>
      </c>
      <c r="G44" s="45">
        <f t="shared" si="12"/>
      </c>
      <c r="H44" s="23">
        <f>H38+H43</f>
        <v>0</v>
      </c>
      <c r="I44" s="46">
        <f t="shared" si="13"/>
      </c>
      <c r="J44" s="52">
        <f>J38+J43</f>
        <v>0</v>
      </c>
      <c r="K44" s="46">
        <f t="shared" si="14"/>
      </c>
      <c r="L44" s="52">
        <f>L38+L43</f>
        <v>0</v>
      </c>
      <c r="M44" s="46">
        <f t="shared" si="15"/>
      </c>
      <c r="N44" s="52">
        <f>N38+N43</f>
        <v>0</v>
      </c>
      <c r="O44" s="46">
        <f t="shared" si="16"/>
      </c>
      <c r="P44" s="53">
        <f>P38+P43</f>
        <v>0</v>
      </c>
    </row>
    <row r="46" spans="6:16" ht="13.5">
      <c r="F46" s="81">
        <f>IF(F26=F44,"","貸借不一致")</f>
      </c>
      <c r="H46" s="81">
        <f>IF(H26=H44,"","貸借不一致")</f>
      </c>
      <c r="J46" s="81">
        <f>IF(J26=J44,"","貸借不一致")</f>
      </c>
      <c r="L46" s="81">
        <f>IF(L26=L44,"","貸借不一致")</f>
      </c>
      <c r="N46" s="81">
        <f>IF(N26=N44,"","貸借不一致")</f>
      </c>
      <c r="P46" s="81">
        <f>IF(P26=P44,"","貸借不一致")</f>
      </c>
    </row>
  </sheetData>
  <sheetProtection password="EA09" sheet="1" selectLockedCells="1"/>
  <mergeCells count="24">
    <mergeCell ref="C38:D38"/>
    <mergeCell ref="B28:B38"/>
    <mergeCell ref="G3:H3"/>
    <mergeCell ref="K3:L3"/>
    <mergeCell ref="B39:B43"/>
    <mergeCell ref="C43:D43"/>
    <mergeCell ref="C40:D40"/>
    <mergeCell ref="C41:D41"/>
    <mergeCell ref="B44:D44"/>
    <mergeCell ref="C6:D6"/>
    <mergeCell ref="C11:D11"/>
    <mergeCell ref="C39:D39"/>
    <mergeCell ref="B6:B26"/>
    <mergeCell ref="C25:D25"/>
    <mergeCell ref="C42:D42"/>
    <mergeCell ref="C34:D34"/>
    <mergeCell ref="C26:D26"/>
    <mergeCell ref="C28:D28"/>
    <mergeCell ref="B2:P2"/>
    <mergeCell ref="B4:D5"/>
    <mergeCell ref="E4:F4"/>
    <mergeCell ref="G4:P4"/>
    <mergeCell ref="E3:F3"/>
    <mergeCell ref="M3:N3"/>
  </mergeCells>
  <printOptions horizontalCentered="1" verticalCentered="1"/>
  <pageMargins left="0.5905511811023623" right="0.5905511811023623" top="0.5905511811023623" bottom="0.5905511811023623" header="0.5118110236220472" footer="0.5118110236220472"/>
  <pageSetup orientation="landscape" paperSize="8" scale="118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4:H37"/>
  <sheetViews>
    <sheetView showGridLines="0" showRowColHeaders="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9" sqref="D9"/>
    </sheetView>
  </sheetViews>
  <sheetFormatPr defaultColWidth="9.00390625" defaultRowHeight="13.5"/>
  <cols>
    <col min="1" max="1" width="10.625" style="0" customWidth="1"/>
    <col min="2" max="2" width="28.375" style="0" customWidth="1"/>
    <col min="3" max="3" width="14.625" style="0" customWidth="1"/>
    <col min="4" max="8" width="12.625" style="0" customWidth="1"/>
  </cols>
  <sheetData>
    <row r="2" ht="29.25" customHeight="1"/>
    <row r="4" spans="2:3" ht="17.25">
      <c r="B4" s="107" t="s">
        <v>55</v>
      </c>
      <c r="C4" s="107"/>
    </row>
    <row r="5" spans="2:3" ht="17.25">
      <c r="B5" s="107" t="s">
        <v>33</v>
      </c>
      <c r="C5" s="107"/>
    </row>
    <row r="6" ht="13.5">
      <c r="H6" s="112" t="s">
        <v>15</v>
      </c>
    </row>
    <row r="7" spans="2:8" ht="15" customHeight="1">
      <c r="B7" s="106" t="s">
        <v>92</v>
      </c>
      <c r="C7" s="105"/>
      <c r="D7" s="106" t="str">
        <f>'中期損益計画'!G5</f>
        <v>平成1年度</v>
      </c>
      <c r="E7" s="106" t="str">
        <f>'中期損益計画'!I5</f>
        <v>平成2年度</v>
      </c>
      <c r="F7" s="106" t="str">
        <f>'中期損益計画'!K5</f>
        <v>平成3年度</v>
      </c>
      <c r="G7" s="106" t="str">
        <f>'中期損益計画'!M5</f>
        <v>平成4年度</v>
      </c>
      <c r="H7" s="106" t="str">
        <f>'中期損益計画'!O5</f>
        <v>平成5年度</v>
      </c>
    </row>
    <row r="8" spans="2:8" ht="15" customHeight="1">
      <c r="B8" s="323" t="s">
        <v>68</v>
      </c>
      <c r="C8" s="138" t="str">
        <f>"上昇率"&amp;'中期損益計画'!P6*100&amp;"%"</f>
        <v>上昇率0%</v>
      </c>
      <c r="D8" s="140">
        <f>IF('中期損益計画'!$E6=0,"",ROUND('中期損益計画'!$E6*(1+'中期損益計画'!$P6),0))</f>
      </c>
      <c r="E8" s="140">
        <f>IF('中期損益計画'!$E6=0,"",ROUND('中期損益計画'!$E6*(1+'中期損益計画'!$P6)^2,0))</f>
      </c>
      <c r="F8" s="140">
        <f>IF('中期損益計画'!$E6=0,"",ROUND('中期損益計画'!$E6*(1+'中期損益計画'!$P6)^3,0))</f>
      </c>
      <c r="G8" s="140">
        <f>IF('中期損益計画'!$E6=0,"",ROUND('中期損益計画'!$E6*(1+'中期損益計画'!$P6)^4,0))</f>
      </c>
      <c r="H8" s="140">
        <f>IF('中期損益計画'!$E6=0,"",ROUND('中期損益計画'!$E6*(1+'中期損益計画'!$P6)^5,0))</f>
      </c>
    </row>
    <row r="9" spans="2:8" ht="15" customHeight="1">
      <c r="B9" s="324"/>
      <c r="C9" s="139" t="s">
        <v>32</v>
      </c>
      <c r="D9" s="137"/>
      <c r="E9" s="137"/>
      <c r="F9" s="137"/>
      <c r="G9" s="137"/>
      <c r="H9" s="137"/>
    </row>
    <row r="10" spans="2:8" ht="15" customHeight="1">
      <c r="B10" s="323" t="s">
        <v>69</v>
      </c>
      <c r="C10" s="138" t="str">
        <f>"上昇率"&amp;'中期損益計画'!P7*100&amp;"%"</f>
        <v>上昇率0%</v>
      </c>
      <c r="D10" s="140">
        <f>IF('中期損益計画'!$E7=0,"",ROUND('中期損益計画'!$E7*(1+'中期損益計画'!$P7),0))</f>
      </c>
      <c r="E10" s="140">
        <f>IF('中期損益計画'!$E7=0,"",ROUND('中期損益計画'!$E7*(1+'中期損益計画'!$P7)^2,0))</f>
      </c>
      <c r="F10" s="140">
        <f>IF('中期損益計画'!$E7=0,"",ROUND('中期損益計画'!$E7*(1+'中期損益計画'!$P7)^3,0))</f>
      </c>
      <c r="G10" s="140">
        <f>IF('中期損益計画'!$E7=0,"",ROUND('中期損益計画'!$E7*(1+'中期損益計画'!$P7)^4,0))</f>
      </c>
      <c r="H10" s="140">
        <f>IF('中期損益計画'!$E7=0,"",ROUND('中期損益計画'!$E7*(1+'中期損益計画'!$P7)^5,0))</f>
      </c>
    </row>
    <row r="11" spans="2:8" ht="15" customHeight="1">
      <c r="B11" s="324"/>
      <c r="C11" s="139" t="s">
        <v>32</v>
      </c>
      <c r="D11" s="137"/>
      <c r="E11" s="137"/>
      <c r="F11" s="137"/>
      <c r="G11" s="137"/>
      <c r="H11" s="137"/>
    </row>
    <row r="12" spans="2:8" ht="15" customHeight="1">
      <c r="B12" s="323" t="s">
        <v>71</v>
      </c>
      <c r="C12" s="138" t="str">
        <f>"上昇率"&amp;'中期損益計画'!P9*100&amp;"%"</f>
        <v>上昇率0%</v>
      </c>
      <c r="D12" s="140">
        <f>IF('中期損益計画'!$E9=0,"",ROUND('中期損益計画'!$E9*(1+'中期損益計画'!$P9),0))</f>
      </c>
      <c r="E12" s="140">
        <f>IF('中期損益計画'!$E9=0,"",ROUND('中期損益計画'!$E9*(1+'中期損益計画'!$P9),0))</f>
      </c>
      <c r="F12" s="140">
        <f>IF('中期損益計画'!$E9=0,"",ROUND('中期損益計画'!$E9*(1+'中期損益計画'!$P9),0))</f>
      </c>
      <c r="G12" s="140">
        <f>IF('中期損益計画'!$E9=0,"",ROUND('中期損益計画'!$E9*(1+'中期損益計画'!$P9),0))</f>
      </c>
      <c r="H12" s="140">
        <f>IF('中期損益計画'!$E9=0,"",ROUND('中期損益計画'!$E9*(1+'中期損益計画'!$P9),0))</f>
      </c>
    </row>
    <row r="13" spans="2:8" ht="15" customHeight="1">
      <c r="B13" s="324"/>
      <c r="C13" s="139" t="s">
        <v>32</v>
      </c>
      <c r="D13" s="137"/>
      <c r="E13" s="137"/>
      <c r="F13" s="137"/>
      <c r="G13" s="137"/>
      <c r="H13" s="137"/>
    </row>
    <row r="14" spans="2:8" ht="15" customHeight="1">
      <c r="B14" s="323" t="s">
        <v>2</v>
      </c>
      <c r="C14" s="138" t="str">
        <f>"上昇率"&amp;'中期損益計画'!P10*100&amp;"%"</f>
        <v>上昇率0%</v>
      </c>
      <c r="D14" s="140">
        <f>IF('中期損益計画'!$E10=0,"",ROUND('中期損益計画'!$E10*(1+'中期損益計画'!$P10),0))</f>
      </c>
      <c r="E14" s="140">
        <f>IF('中期損益計画'!$E10=0,"",ROUND('中期損益計画'!$E10*(1+'中期損益計画'!$P10)^2,0))</f>
      </c>
      <c r="F14" s="140">
        <f>IF('中期損益計画'!$E10=0,"",ROUND('中期損益計画'!$E10*(1+'中期損益計画'!$P10)^3,0))</f>
      </c>
      <c r="G14" s="140">
        <f>IF('中期損益計画'!$E10=0,"",ROUND('中期損益計画'!$E10*(1+'中期損益計画'!$P10)^4,0))</f>
      </c>
      <c r="H14" s="140">
        <f>IF('中期損益計画'!$E10=0,"",ROUND('中期損益計画'!$E10*(1+'中期損益計画'!$P10)^5,0))</f>
      </c>
    </row>
    <row r="15" spans="2:8" ht="15" customHeight="1">
      <c r="B15" s="324"/>
      <c r="C15" s="139" t="s">
        <v>32</v>
      </c>
      <c r="D15" s="137"/>
      <c r="E15" s="137"/>
      <c r="F15" s="137"/>
      <c r="G15" s="137"/>
      <c r="H15" s="137"/>
    </row>
    <row r="16" spans="2:8" ht="15" customHeight="1">
      <c r="B16" s="323" t="s">
        <v>72</v>
      </c>
      <c r="C16" s="138" t="str">
        <f>"上昇率"&amp;'中期損益計画'!P11*100&amp;"%"</f>
        <v>上昇率0%</v>
      </c>
      <c r="D16" s="140">
        <f>IF('中期損益計画'!$E11=0,"",ROUND('中期損益計画'!$E11*(1+'中期損益計画'!$P11),0))</f>
      </c>
      <c r="E16" s="140">
        <f>IF('中期損益計画'!$E11=0,"",ROUND('中期損益計画'!$E11*(1+'中期損益計画'!$P11)^2,0))</f>
      </c>
      <c r="F16" s="140">
        <f>IF('中期損益計画'!$E11=0,"",ROUND('中期損益計画'!$E11*(1+'中期損益計画'!$P11)^3,0))</f>
      </c>
      <c r="G16" s="140">
        <f>IF('中期損益計画'!$E11=0,"",ROUND('中期損益計画'!$E11*(1+'中期損益計画'!$P11)^4,0))</f>
      </c>
      <c r="H16" s="140">
        <f>IF('中期損益計画'!$E11=0,"",ROUND('中期損益計画'!$E11*(1+'中期損益計画'!$P11)^5,0))</f>
      </c>
    </row>
    <row r="17" spans="2:8" ht="15" customHeight="1">
      <c r="B17" s="324"/>
      <c r="C17" s="139" t="s">
        <v>32</v>
      </c>
      <c r="D17" s="137"/>
      <c r="E17" s="137"/>
      <c r="F17" s="137"/>
      <c r="G17" s="137"/>
      <c r="H17" s="137"/>
    </row>
    <row r="18" spans="2:8" ht="15" customHeight="1">
      <c r="B18" s="323" t="s">
        <v>84</v>
      </c>
      <c r="C18" s="138" t="str">
        <f>"上昇率"&amp;'中期損益計画'!P14*100&amp;"%"</f>
        <v>上昇率0%</v>
      </c>
      <c r="D18" s="140">
        <f>IF('中期損益計画'!$E14=0,"",ROUND('中期損益計画'!$E14*(1+'中期損益計画'!$P14),0))</f>
      </c>
      <c r="E18" s="140">
        <f>IF('中期損益計画'!$E14=0,"",ROUND('中期損益計画'!$E14*(1+'中期損益計画'!$P14),0))</f>
      </c>
      <c r="F18" s="140">
        <f>IF('中期損益計画'!$E14=0,"",ROUND('中期損益計画'!$E14*(1+'中期損益計画'!$P14),0))</f>
      </c>
      <c r="G18" s="140">
        <f>IF('中期損益計画'!$E14=0,"",ROUND('中期損益計画'!$E14*(1+'中期損益計画'!$P14),0))</f>
      </c>
      <c r="H18" s="140">
        <f>IF('中期損益計画'!$E14=0,"",ROUND('中期損益計画'!$E14*(1+'中期損益計画'!$P14),0))</f>
      </c>
    </row>
    <row r="19" spans="2:8" ht="15" customHeight="1">
      <c r="B19" s="324"/>
      <c r="C19" s="139" t="s">
        <v>32</v>
      </c>
      <c r="D19" s="137"/>
      <c r="E19" s="137"/>
      <c r="F19" s="137"/>
      <c r="G19" s="137"/>
      <c r="H19" s="137"/>
    </row>
    <row r="20" spans="2:8" ht="15" customHeight="1">
      <c r="B20" s="323" t="s">
        <v>75</v>
      </c>
      <c r="C20" s="138" t="str">
        <f>"上昇率"&amp;'中期損益計画'!P15*100&amp;"%"</f>
        <v>上昇率0%</v>
      </c>
      <c r="D20" s="140">
        <f>IF('中期損益計画'!$E15=0,"",ROUND('中期損益計画'!$E15*(1+'中期損益計画'!$P15),0))</f>
      </c>
      <c r="E20" s="140">
        <f>IF('中期損益計画'!$E15=0,"",ROUND('中期損益計画'!$E15*(1+'中期損益計画'!$P15),0))</f>
      </c>
      <c r="F20" s="140">
        <f>IF('中期損益計画'!$E15=0,"",ROUND('中期損益計画'!$E15*(1+'中期損益計画'!$P15),0))</f>
      </c>
      <c r="G20" s="140">
        <f>IF('中期損益計画'!$E15=0,"",ROUND('中期損益計画'!$E15*(1+'中期損益計画'!$P15),0))</f>
      </c>
      <c r="H20" s="140">
        <f>IF('中期損益計画'!$E15=0,"",ROUND('中期損益計画'!$E15*(1+'中期損益計画'!$P15),0))</f>
      </c>
    </row>
    <row r="21" spans="2:8" ht="15" customHeight="1">
      <c r="B21" s="324"/>
      <c r="C21" s="139" t="s">
        <v>32</v>
      </c>
      <c r="D21" s="137"/>
      <c r="E21" s="137"/>
      <c r="F21" s="137"/>
      <c r="G21" s="137"/>
      <c r="H21" s="137"/>
    </row>
    <row r="22" spans="2:8" ht="15" customHeight="1">
      <c r="B22" s="323" t="s">
        <v>85</v>
      </c>
      <c r="C22" s="138" t="str">
        <f>"上昇率"&amp;'中期損益計画'!P16*100&amp;"%"</f>
        <v>上昇率0%</v>
      </c>
      <c r="D22" s="140">
        <f>IF('中期損益計画'!$E16=0,"",ROUND('中期損益計画'!$E16*(1+'中期損益計画'!$P16),0))</f>
      </c>
      <c r="E22" s="140">
        <f>IF('中期損益計画'!$E16=0,"",ROUND('中期損益計画'!$E16*(1+'中期損益計画'!$P16),0))</f>
      </c>
      <c r="F22" s="140">
        <f>IF('中期損益計画'!$E16=0,"",ROUND('中期損益計画'!$E16*(1+'中期損益計画'!$P16),0))</f>
      </c>
      <c r="G22" s="140">
        <f>IF('中期損益計画'!$E16=0,"",ROUND('中期損益計画'!$E16*(1+'中期損益計画'!$P16),0))</f>
      </c>
      <c r="H22" s="140">
        <f>IF('中期損益計画'!$E16=0,"",ROUND('中期損益計画'!$E16*(1+'中期損益計画'!$P16),0))</f>
      </c>
    </row>
    <row r="23" spans="2:8" ht="15" customHeight="1">
      <c r="B23" s="324"/>
      <c r="C23" s="139" t="s">
        <v>32</v>
      </c>
      <c r="D23" s="137"/>
      <c r="E23" s="137"/>
      <c r="F23" s="137"/>
      <c r="G23" s="137"/>
      <c r="H23" s="137"/>
    </row>
    <row r="24" spans="2:8" ht="15" customHeight="1">
      <c r="B24" s="323" t="s">
        <v>36</v>
      </c>
      <c r="C24" s="138" t="str">
        <f>"上昇率"&amp;'中期損益計画'!P18*100&amp;"%"</f>
        <v>上昇率0%</v>
      </c>
      <c r="D24" s="140">
        <f>IF('中期損益計画'!$E18=0,"",ROUND('中期損益計画'!$E18*(1+'中期損益計画'!$P18),0))</f>
      </c>
      <c r="E24" s="140">
        <f>IF('中期損益計画'!$E18=0,"",ROUND('中期損益計画'!$E18*(1+'中期損益計画'!$P18),0))</f>
      </c>
      <c r="F24" s="140">
        <f>IF('中期損益計画'!$E18=0,"",ROUND('中期損益計画'!$E18*(1+'中期損益計画'!$P18),0))</f>
      </c>
      <c r="G24" s="140">
        <f>IF('中期損益計画'!$E18=0,"",ROUND('中期損益計画'!$E18*(1+'中期損益計画'!$P18),0))</f>
      </c>
      <c r="H24" s="140">
        <f>IF('中期損益計画'!$E18=0,"",ROUND('中期損益計画'!$E18*(1+'中期損益計画'!$P18),0))</f>
      </c>
    </row>
    <row r="25" spans="2:8" ht="15" customHeight="1">
      <c r="B25" s="324"/>
      <c r="C25" s="139" t="s">
        <v>32</v>
      </c>
      <c r="D25" s="137"/>
      <c r="E25" s="137"/>
      <c r="F25" s="137"/>
      <c r="G25" s="137"/>
      <c r="H25" s="137"/>
    </row>
    <row r="26" spans="2:8" ht="15" customHeight="1">
      <c r="B26" s="323" t="s">
        <v>78</v>
      </c>
      <c r="C26" s="138" t="str">
        <f>"上昇率"&amp;'中期損益計画'!P19*100&amp;"%"</f>
        <v>上昇率0%</v>
      </c>
      <c r="D26" s="140">
        <f>IF('中期損益計画'!$E19=0,"",ROUND('中期損益計画'!$E19*(1+'中期損益計画'!$P19),0))</f>
      </c>
      <c r="E26" s="140">
        <f>IF('中期損益計画'!$E19=0,"",ROUND('中期損益計画'!$E19*(1+'中期損益計画'!$P19),0))</f>
      </c>
      <c r="F26" s="140">
        <f>IF('中期損益計画'!$E19=0,"",ROUND('中期損益計画'!$E19*(1+'中期損益計画'!$P19),0))</f>
      </c>
      <c r="G26" s="140">
        <f>IF('中期損益計画'!$E19=0,"",ROUND('中期損益計画'!$E19*(1+'中期損益計画'!$P19),0))</f>
      </c>
      <c r="H26" s="140">
        <f>IF('中期損益計画'!$E19=0,"",ROUND('中期損益計画'!$E19*(1+'中期損益計画'!$P19),0))</f>
      </c>
    </row>
    <row r="27" spans="2:8" ht="15" customHeight="1">
      <c r="B27" s="324"/>
      <c r="C27" s="139" t="s">
        <v>32</v>
      </c>
      <c r="D27" s="137"/>
      <c r="E27" s="137"/>
      <c r="F27" s="137"/>
      <c r="G27" s="137"/>
      <c r="H27" s="137"/>
    </row>
    <row r="28" spans="2:8" ht="15" customHeight="1">
      <c r="B28" s="323" t="s">
        <v>38</v>
      </c>
      <c r="C28" s="138" t="str">
        <f>"上昇率"&amp;'中期損益計画'!P22*100&amp;"%"</f>
        <v>上昇率0%</v>
      </c>
      <c r="D28" s="140">
        <f>IF('中期損益計画'!$E22=0,"",ROUND('中期損益計画'!$E22*(1+'中期損益計画'!$P22),0))</f>
      </c>
      <c r="E28" s="140">
        <f>IF('中期損益計画'!$E22=0,"",ROUND('中期損益計画'!$E22*(1+'中期損益計画'!$P22),0))</f>
      </c>
      <c r="F28" s="140">
        <f>IF('中期損益計画'!$E22=0,"",ROUND('中期損益計画'!$E22*(1+'中期損益計画'!$P22),0))</f>
      </c>
      <c r="G28" s="140">
        <f>IF('中期損益計画'!$E22=0,"",ROUND('中期損益計画'!$E22*(1+'中期損益計画'!$P22),0))</f>
      </c>
      <c r="H28" s="140">
        <f>IF('中期損益計画'!$E22=0,"",ROUND('中期損益計画'!$E22*(1+'中期損益計画'!$P22),0))</f>
      </c>
    </row>
    <row r="29" spans="2:8" ht="15" customHeight="1">
      <c r="B29" s="324"/>
      <c r="C29" s="139" t="s">
        <v>32</v>
      </c>
      <c r="D29" s="137"/>
      <c r="E29" s="137"/>
      <c r="F29" s="137"/>
      <c r="G29" s="137"/>
      <c r="H29" s="137"/>
    </row>
    <row r="30" spans="2:8" ht="15" customHeight="1">
      <c r="B30" s="323" t="s">
        <v>86</v>
      </c>
      <c r="C30" s="138" t="str">
        <f>"上昇率"&amp;'中期損益計画'!P23*100&amp;"%"</f>
        <v>上昇率0%</v>
      </c>
      <c r="D30" s="140">
        <f>IF('中期損益計画'!$E23=0,"",ROUND('中期損益計画'!$E23*(1+'中期損益計画'!$P23),0))</f>
      </c>
      <c r="E30" s="140">
        <f>IF('中期損益計画'!$E23=0,"",ROUND('中期損益計画'!$E23*(1+'中期損益計画'!$P23),0))</f>
      </c>
      <c r="F30" s="140">
        <f>IF('中期損益計画'!$E23=0,"",ROUND('中期損益計画'!$E23*(1+'中期損益計画'!$P23),0))</f>
      </c>
      <c r="G30" s="140">
        <f>IF('中期損益計画'!$E23=0,"",ROUND('中期損益計画'!$E23*(1+'中期損益計画'!$P23),0))</f>
      </c>
      <c r="H30" s="140">
        <f>IF('中期損益計画'!$E23=0,"",ROUND('中期損益計画'!$E23*(1+'中期損益計画'!$P23),0))</f>
      </c>
    </row>
    <row r="31" spans="2:8" ht="15" customHeight="1">
      <c r="B31" s="324"/>
      <c r="C31" s="139" t="s">
        <v>32</v>
      </c>
      <c r="D31" s="137"/>
      <c r="E31" s="137"/>
      <c r="F31" s="137"/>
      <c r="G31" s="137"/>
      <c r="H31" s="137"/>
    </row>
    <row r="32" spans="2:8" ht="15" customHeight="1">
      <c r="B32" s="323" t="s">
        <v>81</v>
      </c>
      <c r="C32" s="138" t="str">
        <f>"上昇率"&amp;'中期損益計画'!P25*100&amp;"%"</f>
        <v>上昇率0%</v>
      </c>
      <c r="D32" s="140">
        <f>IF('中期損益計画'!$E25=0,"",ROUND('中期損益計画'!$E25*(1+'中期損益計画'!$P25),0))</f>
      </c>
      <c r="E32" s="140">
        <f>IF('中期損益計画'!$E25=0,"",ROUND('中期損益計画'!$E25*(1+'中期損益計画'!$P25),0))</f>
      </c>
      <c r="F32" s="140">
        <f>IF('中期損益計画'!$E25=0,"",ROUND('中期損益計画'!$E25*(1+'中期損益計画'!$P25),0))</f>
      </c>
      <c r="G32" s="140">
        <f>IF('中期損益計画'!$E25=0,"",ROUND('中期損益計画'!$E25*(1+'中期損益計画'!$P25),0))</f>
      </c>
      <c r="H32" s="140">
        <f>IF('中期損益計画'!$E25=0,"",ROUND('中期損益計画'!$E25*(1+'中期損益計画'!$P25),0))</f>
      </c>
    </row>
    <row r="33" spans="2:8" ht="15" customHeight="1">
      <c r="B33" s="324"/>
      <c r="C33" s="139" t="s">
        <v>32</v>
      </c>
      <c r="D33" s="137"/>
      <c r="E33" s="137"/>
      <c r="F33" s="137"/>
      <c r="G33" s="137"/>
      <c r="H33" s="137"/>
    </row>
    <row r="34" spans="2:8" ht="15" customHeight="1">
      <c r="B34" s="323" t="s">
        <v>87</v>
      </c>
      <c r="C34" s="138" t="str">
        <f>"上昇率"&amp;'中期損益計画'!P26*100&amp;"%"</f>
        <v>上昇率0%</v>
      </c>
      <c r="D34" s="140">
        <f>IF('中期損益計画'!$E26=0,"",ROUND('中期損益計画'!$E26*(1+'中期損益計画'!$P26),0))</f>
      </c>
      <c r="E34" s="140">
        <f>IF('中期損益計画'!$E26=0,"",ROUND('中期損益計画'!$E26*(1+'中期損益計画'!$P26),0))</f>
      </c>
      <c r="F34" s="140">
        <f>IF('中期損益計画'!$E26=0,"",ROUND('中期損益計画'!$E26*(1+'中期損益計画'!$P26),0))</f>
      </c>
      <c r="G34" s="140">
        <f>IF('中期損益計画'!$E26=0,"",ROUND('中期損益計画'!$E26*(1+'中期損益計画'!$P26),0))</f>
      </c>
      <c r="H34" s="140">
        <f>IF('中期損益計画'!$E26=0,"",ROUND('中期損益計画'!$E26*(1+'中期損益計画'!$P26),0))</f>
      </c>
    </row>
    <row r="35" spans="2:8" ht="15" customHeight="1">
      <c r="B35" s="324"/>
      <c r="C35" s="139" t="s">
        <v>32</v>
      </c>
      <c r="D35" s="137"/>
      <c r="E35" s="137"/>
      <c r="F35" s="137"/>
      <c r="G35" s="137"/>
      <c r="H35" s="137"/>
    </row>
    <row r="36" spans="2:8" ht="15" customHeight="1">
      <c r="B36" s="323" t="s">
        <v>83</v>
      </c>
      <c r="C36" s="138" t="str">
        <f>"上昇率"&amp;'中期損益計画'!P29*100&amp;"%"</f>
        <v>上昇率0%</v>
      </c>
      <c r="D36" s="140">
        <f>IF('中期損益計画'!$E29=0,"",ROUND('中期損益計画'!$E29*(1+'中期損益計画'!$P29),0))</f>
      </c>
      <c r="E36" s="140">
        <f>IF('中期損益計画'!$E29=0,"",ROUND('中期損益計画'!$E29*(1+'中期損益計画'!$P29),0))</f>
      </c>
      <c r="F36" s="140">
        <f>IF('中期損益計画'!$E29=0,"",ROUND('中期損益計画'!$E29*(1+'中期損益計画'!$P29),0))</f>
      </c>
      <c r="G36" s="140">
        <f>IF('中期損益計画'!$E29=0,"",ROUND('中期損益計画'!$E29*(1+'中期損益計画'!$P29),0))</f>
      </c>
      <c r="H36" s="140">
        <f>IF('中期損益計画'!$E29=0,"",ROUND('中期損益計画'!$E29*(1+'中期損益計画'!$P29),0))</f>
      </c>
    </row>
    <row r="37" spans="2:8" ht="15" customHeight="1">
      <c r="B37" s="324"/>
      <c r="C37" s="139" t="s">
        <v>32</v>
      </c>
      <c r="D37" s="137"/>
      <c r="E37" s="137"/>
      <c r="F37" s="137"/>
      <c r="G37" s="137"/>
      <c r="H37" s="137"/>
    </row>
  </sheetData>
  <sheetProtection password="EA09" sheet="1" selectLockedCells="1"/>
  <mergeCells count="15">
    <mergeCell ref="B8:B9"/>
    <mergeCell ref="B10:B11"/>
    <mergeCell ref="B12:B13"/>
    <mergeCell ref="B14:B15"/>
    <mergeCell ref="B16:B17"/>
    <mergeCell ref="B18:B19"/>
    <mergeCell ref="B32:B33"/>
    <mergeCell ref="B34:B35"/>
    <mergeCell ref="B36:B37"/>
    <mergeCell ref="B20:B21"/>
    <mergeCell ref="B22:B23"/>
    <mergeCell ref="B24:B25"/>
    <mergeCell ref="B26:B27"/>
    <mergeCell ref="B28:B29"/>
    <mergeCell ref="B30:B31"/>
  </mergeCells>
  <printOptions/>
  <pageMargins left="0.787" right="0.787" top="0.984" bottom="0.984" header="0.512" footer="0.512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H38"/>
  <sheetViews>
    <sheetView showGridLines="0" showRowColHeader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:D6"/>
    </sheetView>
  </sheetViews>
  <sheetFormatPr defaultColWidth="9.00390625" defaultRowHeight="13.5"/>
  <cols>
    <col min="1" max="1" width="10.625" style="54" customWidth="1"/>
    <col min="2" max="2" width="21.75390625" style="54" customWidth="1"/>
    <col min="3" max="8" width="12.625" style="54" customWidth="1"/>
    <col min="9" max="16384" width="9.00390625" style="54" customWidth="1"/>
  </cols>
  <sheetData>
    <row r="1" ht="30" customHeight="1"/>
    <row r="2" spans="2:8" ht="33" customHeight="1">
      <c r="B2" s="329" t="s">
        <v>102</v>
      </c>
      <c r="C2" s="329"/>
      <c r="D2" s="329"/>
      <c r="E2" s="329"/>
      <c r="F2" s="329"/>
      <c r="G2" s="329"/>
      <c r="H2" s="329"/>
    </row>
    <row r="3" ht="18" customHeight="1">
      <c r="H3" s="96" t="s">
        <v>15</v>
      </c>
    </row>
    <row r="4" spans="2:8" ht="18" customHeight="1">
      <c r="B4" s="111" t="s">
        <v>91</v>
      </c>
      <c r="C4" s="132"/>
      <c r="D4" s="111" t="str">
        <f>"平成"&amp;'初期画面'!$F11+1&amp;"年度"</f>
        <v>平成1年度</v>
      </c>
      <c r="E4" s="111" t="str">
        <f>"平成"&amp;'初期画面'!$F11+2&amp;"年度"</f>
        <v>平成2年度</v>
      </c>
      <c r="F4" s="111" t="str">
        <f>"平成"&amp;'初期画面'!$F11+3&amp;"年度"</f>
        <v>平成3年度</v>
      </c>
      <c r="G4" s="111" t="str">
        <f>"平成"&amp;'初期画面'!$F11+4&amp;"年度"</f>
        <v>平成4年度</v>
      </c>
      <c r="H4" s="111" t="str">
        <f>"平成"&amp;'初期画面'!$F11+5&amp;"年度"</f>
        <v>平成5年度</v>
      </c>
    </row>
    <row r="5" spans="2:8" ht="18" customHeight="1">
      <c r="B5" s="325" t="s">
        <v>17</v>
      </c>
      <c r="C5" s="327" t="s">
        <v>95</v>
      </c>
      <c r="D5" s="330"/>
      <c r="E5" s="330"/>
      <c r="F5" s="330"/>
      <c r="G5" s="330"/>
      <c r="H5" s="330"/>
    </row>
    <row r="6" spans="2:8" ht="18" customHeight="1">
      <c r="B6" s="325"/>
      <c r="C6" s="324"/>
      <c r="D6" s="331"/>
      <c r="E6" s="331"/>
      <c r="F6" s="331"/>
      <c r="G6" s="331"/>
      <c r="H6" s="331"/>
    </row>
    <row r="7" spans="2:8" ht="18" customHeight="1">
      <c r="B7" s="326" t="s">
        <v>30</v>
      </c>
      <c r="C7" s="133" t="s">
        <v>96</v>
      </c>
      <c r="D7" s="130"/>
      <c r="E7" s="130"/>
      <c r="F7" s="130"/>
      <c r="G7" s="130"/>
      <c r="H7" s="130"/>
    </row>
    <row r="8" spans="2:8" ht="18" customHeight="1">
      <c r="B8" s="325"/>
      <c r="C8" s="186" t="s">
        <v>97</v>
      </c>
      <c r="D8" s="131"/>
      <c r="E8" s="131"/>
      <c r="F8" s="131"/>
      <c r="G8" s="131"/>
      <c r="H8" s="131"/>
    </row>
    <row r="9" spans="2:8" ht="18" customHeight="1">
      <c r="B9" s="326" t="s">
        <v>31</v>
      </c>
      <c r="C9" s="133" t="s">
        <v>96</v>
      </c>
      <c r="D9" s="130"/>
      <c r="E9" s="130"/>
      <c r="F9" s="130"/>
      <c r="G9" s="130"/>
      <c r="H9" s="130"/>
    </row>
    <row r="10" spans="2:8" ht="18" customHeight="1">
      <c r="B10" s="325"/>
      <c r="C10" s="186" t="s">
        <v>97</v>
      </c>
      <c r="D10" s="131"/>
      <c r="E10" s="131"/>
      <c r="F10" s="131"/>
      <c r="G10" s="131"/>
      <c r="H10" s="131"/>
    </row>
    <row r="11" spans="2:8" ht="18" customHeight="1">
      <c r="B11" s="325" t="s">
        <v>47</v>
      </c>
      <c r="C11" s="133" t="s">
        <v>98</v>
      </c>
      <c r="D11" s="130"/>
      <c r="E11" s="130"/>
      <c r="F11" s="130"/>
      <c r="G11" s="130"/>
      <c r="H11" s="130"/>
    </row>
    <row r="12" spans="2:8" ht="18" customHeight="1">
      <c r="B12" s="325"/>
      <c r="C12" s="134" t="s">
        <v>99</v>
      </c>
      <c r="D12" s="131"/>
      <c r="E12" s="131"/>
      <c r="F12" s="131"/>
      <c r="G12" s="131"/>
      <c r="H12" s="131"/>
    </row>
    <row r="13" spans="2:8" ht="18" customHeight="1">
      <c r="B13" s="327" t="s">
        <v>48</v>
      </c>
      <c r="C13" s="133" t="s">
        <v>98</v>
      </c>
      <c r="D13" s="130"/>
      <c r="E13" s="130"/>
      <c r="F13" s="130"/>
      <c r="G13" s="130"/>
      <c r="H13" s="130"/>
    </row>
    <row r="14" spans="2:8" ht="18" customHeight="1">
      <c r="B14" s="328"/>
      <c r="C14" s="134" t="s">
        <v>99</v>
      </c>
      <c r="D14" s="176"/>
      <c r="E14" s="176"/>
      <c r="F14" s="176"/>
      <c r="G14" s="176"/>
      <c r="H14" s="176"/>
    </row>
    <row r="15" spans="2:8" ht="18" customHeight="1">
      <c r="B15" s="325" t="s">
        <v>18</v>
      </c>
      <c r="C15" s="133" t="s">
        <v>98</v>
      </c>
      <c r="D15" s="130"/>
      <c r="E15" s="130"/>
      <c r="F15" s="130"/>
      <c r="G15" s="130"/>
      <c r="H15" s="130"/>
    </row>
    <row r="16" spans="2:8" ht="18" customHeight="1">
      <c r="B16" s="325"/>
      <c r="C16" s="134" t="s">
        <v>99</v>
      </c>
      <c r="D16" s="131"/>
      <c r="E16" s="131"/>
      <c r="F16" s="131"/>
      <c r="G16" s="131"/>
      <c r="H16" s="131"/>
    </row>
    <row r="19" spans="2:8" ht="18" customHeight="1">
      <c r="B19" s="325" t="s">
        <v>59</v>
      </c>
      <c r="C19" s="133" t="s">
        <v>93</v>
      </c>
      <c r="D19" s="190">
        <f>IF('中期財務計画'!H9=0,"",'中期財務計画'!H9)</f>
      </c>
      <c r="E19" s="190">
        <f>IF('中期財務計画'!J9=0,"",'中期財務計画'!J9)</f>
      </c>
      <c r="F19" s="190">
        <f>IF('中期財務計画'!L9=0,"",'中期財務計画'!L9)</f>
      </c>
      <c r="G19" s="190">
        <f>IF('中期財務計画'!N9=0,"",'中期財務計画'!N9)</f>
      </c>
      <c r="H19" s="190">
        <f>IF('中期財務計画'!P9=0,"",'中期財務計画'!P9)</f>
      </c>
    </row>
    <row r="20" spans="2:8" ht="18" customHeight="1">
      <c r="B20" s="325"/>
      <c r="C20" s="186" t="s">
        <v>94</v>
      </c>
      <c r="D20" s="131"/>
      <c r="E20" s="131"/>
      <c r="F20" s="131"/>
      <c r="G20" s="131"/>
      <c r="H20" s="131"/>
    </row>
    <row r="21" spans="2:8" ht="18" customHeight="1">
      <c r="B21" s="325" t="s">
        <v>4</v>
      </c>
      <c r="C21" s="133" t="s">
        <v>93</v>
      </c>
      <c r="D21" s="190">
        <f>IF('中期財務計画'!H10=0,"",'中期財務計画'!H10)</f>
      </c>
      <c r="E21" s="190">
        <f>IF('中期財務計画'!J10=0,"",'中期財務計画'!J10)</f>
      </c>
      <c r="F21" s="190">
        <f>IF('中期財務計画'!L10=0,"",'中期財務計画'!L10)</f>
      </c>
      <c r="G21" s="190">
        <f>IF('中期財務計画'!N10=0,"",'中期財務計画'!N10)</f>
      </c>
      <c r="H21" s="190">
        <f>IF('中期財務計画'!P10=0,"",'中期財務計画'!P10)</f>
      </c>
    </row>
    <row r="22" spans="2:8" ht="18" customHeight="1">
      <c r="B22" s="325"/>
      <c r="C22" s="186" t="s">
        <v>94</v>
      </c>
      <c r="D22" s="131"/>
      <c r="E22" s="131"/>
      <c r="F22" s="131"/>
      <c r="G22" s="131"/>
      <c r="H22" s="131"/>
    </row>
    <row r="23" spans="2:8" ht="18" customHeight="1">
      <c r="B23" s="325" t="s">
        <v>41</v>
      </c>
      <c r="C23" s="133" t="s">
        <v>93</v>
      </c>
      <c r="D23" s="190">
        <f>IF('中期財務計画'!H18=0,"",'中期財務計画'!H18)</f>
      </c>
      <c r="E23" s="190">
        <f>IF('中期財務計画'!J18=0,"",'中期財務計画'!J18)</f>
      </c>
      <c r="F23" s="190">
        <f>IF('中期財務計画'!L18=0,"",'中期財務計画'!L18)</f>
      </c>
      <c r="G23" s="190">
        <f>IF('中期財務計画'!N18=0,"",'中期財務計画'!N18)</f>
      </c>
      <c r="H23" s="190">
        <f>IF('中期財務計画'!P18=0,"",'中期財務計画'!P18)</f>
      </c>
    </row>
    <row r="24" spans="2:8" ht="18" customHeight="1">
      <c r="B24" s="325"/>
      <c r="C24" s="186" t="s">
        <v>94</v>
      </c>
      <c r="D24" s="131"/>
      <c r="E24" s="131"/>
      <c r="F24" s="131"/>
      <c r="G24" s="131"/>
      <c r="H24" s="131"/>
    </row>
    <row r="25" spans="2:8" ht="18" customHeight="1">
      <c r="B25" s="327" t="s">
        <v>50</v>
      </c>
      <c r="C25" s="133" t="s">
        <v>93</v>
      </c>
      <c r="D25" s="190">
        <f>IF('中期財務計画'!H23=0,"",'中期財務計画'!H23)</f>
      </c>
      <c r="E25" s="190">
        <f>IF('中期財務計画'!J23=0,"",'中期財務計画'!J23)</f>
      </c>
      <c r="F25" s="190">
        <f>IF('中期財務計画'!L23=0,"",'中期財務計画'!L23)</f>
      </c>
      <c r="G25" s="190">
        <f>IF('中期財務計画'!N23=0,"",'中期財務計画'!N23)</f>
      </c>
      <c r="H25" s="190">
        <f>IF('中期財務計画'!P23=0,"",'中期財務計画'!P23)</f>
      </c>
    </row>
    <row r="26" spans="2:8" ht="18" customHeight="1">
      <c r="B26" s="328"/>
      <c r="C26" s="186" t="s">
        <v>94</v>
      </c>
      <c r="D26" s="176"/>
      <c r="E26" s="176"/>
      <c r="F26" s="176"/>
      <c r="G26" s="176"/>
      <c r="H26" s="176"/>
    </row>
    <row r="27" spans="2:8" ht="18" customHeight="1">
      <c r="B27" s="325" t="s">
        <v>64</v>
      </c>
      <c r="C27" s="133" t="s">
        <v>93</v>
      </c>
      <c r="D27" s="190">
        <f>IF('中期財務計画'!H24=0,"",'中期財務計画'!H24)</f>
      </c>
      <c r="E27" s="190">
        <f>IF('中期財務計画'!J24=0,"",'中期財務計画'!J24)</f>
      </c>
      <c r="F27" s="190">
        <f>IF('中期財務計画'!L24=0,"",'中期財務計画'!L24)</f>
      </c>
      <c r="G27" s="190">
        <f>IF('中期財務計画'!N24=0,"",'中期財務計画'!N24)</f>
      </c>
      <c r="H27" s="190">
        <f>IF('中期財務計画'!P24=0,"",'中期財務計画'!P24)</f>
      </c>
    </row>
    <row r="28" spans="2:8" ht="18" customHeight="1">
      <c r="B28" s="325"/>
      <c r="C28" s="186" t="s">
        <v>94</v>
      </c>
      <c r="D28" s="131"/>
      <c r="E28" s="131"/>
      <c r="F28" s="131"/>
      <c r="G28" s="131"/>
      <c r="H28" s="131"/>
    </row>
    <row r="29" spans="2:8" ht="18" customHeight="1">
      <c r="B29" s="325" t="s">
        <v>100</v>
      </c>
      <c r="C29" s="133" t="s">
        <v>93</v>
      </c>
      <c r="D29" s="190">
        <f>IF('中期財務計画'!H25=0,"",'中期財務計画'!H25)</f>
      </c>
      <c r="E29" s="190">
        <f>IF('中期財務計画'!J25=0,"",'中期財務計画'!J25)</f>
      </c>
      <c r="F29" s="190">
        <f>IF('中期財務計画'!L25=0,"",'中期財務計画'!L25)</f>
      </c>
      <c r="G29" s="190">
        <f>IF('中期財務計画'!N25=0,"",'中期財務計画'!N25)</f>
      </c>
      <c r="H29" s="190">
        <f>IF('中期財務計画'!P25=0,"",'中期財務計画'!P25)</f>
      </c>
    </row>
    <row r="30" spans="2:8" ht="18" customHeight="1">
      <c r="B30" s="325"/>
      <c r="C30" s="186" t="s">
        <v>94</v>
      </c>
      <c r="D30" s="131"/>
      <c r="E30" s="131"/>
      <c r="F30" s="131"/>
      <c r="G30" s="131"/>
      <c r="H30" s="131"/>
    </row>
    <row r="31" spans="2:8" ht="18" customHeight="1">
      <c r="B31" s="326" t="s">
        <v>67</v>
      </c>
      <c r="C31" s="133" t="s">
        <v>93</v>
      </c>
      <c r="D31" s="190">
        <f>IF('中期財務計画'!H31=0,"",'中期財務計画'!H31)</f>
      </c>
      <c r="E31" s="190">
        <f>IF('中期財務計画'!J31=0,"",'中期財務計画'!J31)</f>
      </c>
      <c r="F31" s="190">
        <f>IF('中期財務計画'!L31=0,"",'中期財務計画'!L31)</f>
      </c>
      <c r="G31" s="190">
        <f>IF('中期財務計画'!N31=0,"",'中期財務計画'!N31)</f>
      </c>
      <c r="H31" s="190">
        <f>IF('中期財務計画'!P31=0,"",'中期財務計画'!P31)</f>
      </c>
    </row>
    <row r="32" spans="2:8" ht="18" customHeight="1">
      <c r="B32" s="325"/>
      <c r="C32" s="186" t="s">
        <v>94</v>
      </c>
      <c r="D32" s="131"/>
      <c r="E32" s="131"/>
      <c r="F32" s="131"/>
      <c r="G32" s="131"/>
      <c r="H32" s="131"/>
    </row>
    <row r="33" spans="2:8" ht="18" customHeight="1">
      <c r="B33" s="326" t="s">
        <v>53</v>
      </c>
      <c r="C33" s="133" t="s">
        <v>93</v>
      </c>
      <c r="D33" s="190">
        <f>IF('中期財務計画'!H32=0,"",'中期財務計画'!H32)</f>
      </c>
      <c r="E33" s="190">
        <f>IF('中期財務計画'!J32=0,"",'中期財務計画'!J32)</f>
      </c>
      <c r="F33" s="190">
        <f>IF('中期財務計画'!L32=0,"",'中期財務計画'!L32)</f>
      </c>
      <c r="G33" s="190">
        <f>IF('中期財務計画'!N32=0,"",'中期財務計画'!N32)</f>
      </c>
      <c r="H33" s="190">
        <f>IF('中期財務計画'!P32=0,"",'中期財務計画'!P32)</f>
      </c>
    </row>
    <row r="34" spans="2:8" ht="18" customHeight="1">
      <c r="B34" s="325"/>
      <c r="C34" s="186" t="s">
        <v>94</v>
      </c>
      <c r="D34" s="131"/>
      <c r="E34" s="131"/>
      <c r="F34" s="131"/>
      <c r="G34" s="131"/>
      <c r="H34" s="131"/>
    </row>
    <row r="35" spans="2:8" ht="18" customHeight="1">
      <c r="B35" s="327" t="s">
        <v>10</v>
      </c>
      <c r="C35" s="133" t="s">
        <v>93</v>
      </c>
      <c r="D35" s="190">
        <f>IF('中期財務計画'!H33=0,"",'中期財務計画'!H33)</f>
      </c>
      <c r="E35" s="190">
        <f>IF('中期財務計画'!J33=0,"",'中期財務計画'!J33)</f>
      </c>
      <c r="F35" s="190">
        <f>IF('中期財務計画'!L33=0,"",'中期財務計画'!L33)</f>
      </c>
      <c r="G35" s="190">
        <f>IF('中期財務計画'!N33=0,"",'中期財務計画'!N33)</f>
      </c>
      <c r="H35" s="190">
        <f>IF('中期財務計画'!P33=0,"",'中期財務計画'!P33)</f>
      </c>
    </row>
    <row r="36" spans="2:8" ht="18" customHeight="1">
      <c r="B36" s="328"/>
      <c r="C36" s="186" t="s">
        <v>94</v>
      </c>
      <c r="D36" s="176"/>
      <c r="E36" s="176"/>
      <c r="F36" s="176"/>
      <c r="G36" s="176"/>
      <c r="H36" s="176"/>
    </row>
    <row r="37" spans="2:8" ht="18" customHeight="1">
      <c r="B37" s="325" t="s">
        <v>11</v>
      </c>
      <c r="C37" s="133" t="s">
        <v>93</v>
      </c>
      <c r="D37" s="190">
        <f>IF('中期財務計画'!H37=0,"",'中期財務計画'!H37)</f>
      </c>
      <c r="E37" s="190">
        <f>IF('中期財務計画'!J37=0,"",'中期財務計画'!J37)</f>
      </c>
      <c r="F37" s="190">
        <f>IF('中期財務計画'!L37=0,"",'中期財務計画'!L37)</f>
      </c>
      <c r="G37" s="190">
        <f>IF('中期財務計画'!N37=0,"",'中期財務計画'!N37)</f>
      </c>
      <c r="H37" s="190">
        <f>IF('中期財務計画'!P37=0,"",'中期財務計画'!P37)</f>
      </c>
    </row>
    <row r="38" spans="2:8" ht="18" customHeight="1">
      <c r="B38" s="325"/>
      <c r="C38" s="186" t="s">
        <v>94</v>
      </c>
      <c r="D38" s="131"/>
      <c r="E38" s="131"/>
      <c r="F38" s="131"/>
      <c r="G38" s="131"/>
      <c r="H38" s="131"/>
    </row>
  </sheetData>
  <sheetProtection password="EA09" sheet="1" selectLockedCells="1"/>
  <mergeCells count="23">
    <mergeCell ref="B37:B38"/>
    <mergeCell ref="C5:C6"/>
    <mergeCell ref="D5:D6"/>
    <mergeCell ref="E5:E6"/>
    <mergeCell ref="F5:F6"/>
    <mergeCell ref="G5:G6"/>
    <mergeCell ref="B23:B24"/>
    <mergeCell ref="B25:B26"/>
    <mergeCell ref="B27:B28"/>
    <mergeCell ref="B29:B30"/>
    <mergeCell ref="B2:H2"/>
    <mergeCell ref="B5:B6"/>
    <mergeCell ref="B7:B8"/>
    <mergeCell ref="B11:B12"/>
    <mergeCell ref="B13:B14"/>
    <mergeCell ref="H5:H6"/>
    <mergeCell ref="B15:B16"/>
    <mergeCell ref="B9:B10"/>
    <mergeCell ref="B31:B32"/>
    <mergeCell ref="B33:B34"/>
    <mergeCell ref="B35:B36"/>
    <mergeCell ref="B19:B20"/>
    <mergeCell ref="B21:B22"/>
  </mergeCells>
  <printOptions/>
  <pageMargins left="0.787" right="0.787" top="0.984" bottom="0.984" header="0.512" footer="0.512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経営システムT</cp:lastModifiedBy>
  <cp:lastPrinted>2011-06-29T04:46:09Z</cp:lastPrinted>
  <dcterms:created xsi:type="dcterms:W3CDTF">2008-04-15T06:25:52Z</dcterms:created>
  <dcterms:modified xsi:type="dcterms:W3CDTF">2011-07-11T08:16:40Z</dcterms:modified>
  <cp:category/>
  <cp:version/>
  <cp:contentType/>
  <cp:contentStatus/>
</cp:coreProperties>
</file>